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mavcommy.sharepoint.com/Aviation Development/Shared Documents/Filing-AeroFile/AEROFILE/Limited Rights - MSIA/"/>
    </mc:Choice>
  </mc:AlternateContent>
  <xr:revisionPtr revIDLastSave="28" documentId="8_{512FE129-F22B-4E73-A7B3-72D4C343AD67}" xr6:coauthVersionLast="47" xr6:coauthVersionMax="47" xr10:uidLastSave="{53B27B63-F1DF-45A6-A43B-820BE5ACC38B}"/>
  <bookViews>
    <workbookView xWindow="-110" yWindow="-110" windowWidth="19420" windowHeight="11500" xr2:uid="{00000000-000D-0000-FFFF-FFFF00000000}"/>
  </bookViews>
  <sheets>
    <sheet name="Msia Limited International" sheetId="2" r:id="rId1"/>
  </sheets>
  <definedNames>
    <definedName name="_xlnm._FilterDatabase" localSheetId="0" hidden="1">'Msia Limited International'!$A$4:$K$94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2" l="1"/>
  <c r="J5" i="2"/>
  <c r="I67" i="2" l="1"/>
  <c r="I66" i="2"/>
  <c r="I65" i="2"/>
  <c r="I5" i="2"/>
  <c r="I13" i="2"/>
  <c r="I8" i="2"/>
  <c r="I7" i="2"/>
  <c r="J94" i="2" l="1"/>
  <c r="I15" i="2"/>
  <c r="I10" i="2"/>
  <c r="I60" i="2"/>
  <c r="I19" i="2" l="1"/>
  <c r="I17" i="2"/>
  <c r="I9" i="2"/>
  <c r="I6" i="2"/>
  <c r="I18" i="2" l="1"/>
  <c r="J26" i="2" l="1"/>
  <c r="I41" i="2"/>
  <c r="I40" i="2"/>
  <c r="J40" i="2" l="1"/>
  <c r="J25" i="2"/>
  <c r="I43" i="2"/>
  <c r="I39" i="2"/>
  <c r="I36" i="2"/>
  <c r="I32" i="2"/>
  <c r="I29" i="2"/>
  <c r="I28" i="2"/>
  <c r="I49" i="2"/>
  <c r="I14" i="2"/>
  <c r="J85" i="2" l="1"/>
  <c r="J81" i="2"/>
  <c r="J87" i="2" l="1"/>
  <c r="I16" i="2"/>
  <c r="I57" i="2" l="1"/>
  <c r="I33" i="2" l="1"/>
  <c r="I34" i="2"/>
  <c r="I46" i="2" l="1"/>
  <c r="I54" i="2" l="1"/>
  <c r="I51" i="2" l="1"/>
  <c r="I50" i="2"/>
  <c r="I64" i="2"/>
  <c r="I45" i="2" l="1"/>
  <c r="I59" i="2" l="1"/>
  <c r="I62" i="2" l="1"/>
  <c r="I61" i="2"/>
  <c r="I55" i="2"/>
  <c r="I63" i="2" l="1"/>
  <c r="I58" i="2"/>
  <c r="I53" i="2" l="1"/>
  <c r="I47" i="2" l="1"/>
  <c r="I44" i="2"/>
  <c r="J84" i="2" l="1"/>
  <c r="J82" i="2"/>
  <c r="I56" i="2"/>
  <c r="I52" i="2"/>
  <c r="I48" i="2"/>
  <c r="I42" i="2"/>
  <c r="I38" i="2"/>
  <c r="I37" i="2"/>
  <c r="I35" i="2"/>
  <c r="I31" i="2"/>
  <c r="J31" i="2" s="1"/>
  <c r="I30" i="2"/>
  <c r="I27" i="2"/>
  <c r="J21" i="2"/>
  <c r="I20" i="2"/>
  <c r="I11" i="2"/>
  <c r="I68" i="2" l="1"/>
  <c r="J44" i="2" s="1"/>
  <c r="J42" i="2"/>
  <c r="J27" i="2"/>
  <c r="J38" i="2"/>
  <c r="J35" i="2"/>
</calcChain>
</file>

<file path=xl/sharedStrings.xml><?xml version="1.0" encoding="utf-8"?>
<sst xmlns="http://schemas.openxmlformats.org/spreadsheetml/2006/main" count="394" uniqueCount="143">
  <si>
    <t>AK</t>
  </si>
  <si>
    <t>OD</t>
  </si>
  <si>
    <t>MH</t>
  </si>
  <si>
    <t>Country</t>
  </si>
  <si>
    <t>Total Capacity</t>
  </si>
  <si>
    <t>Capacity Allocated</t>
  </si>
  <si>
    <t>Airlines</t>
  </si>
  <si>
    <t>Balance</t>
  </si>
  <si>
    <t>BANGLADESH</t>
  </si>
  <si>
    <t>DAC</t>
  </si>
  <si>
    <t>Cities</t>
  </si>
  <si>
    <t>D7</t>
  </si>
  <si>
    <t>NEPAL</t>
  </si>
  <si>
    <t>KTM</t>
  </si>
  <si>
    <t>SAUDI ARABIA</t>
  </si>
  <si>
    <t>JED</t>
  </si>
  <si>
    <t>MED</t>
  </si>
  <si>
    <t>DEL</t>
  </si>
  <si>
    <t>MEL</t>
  </si>
  <si>
    <t>PER</t>
  </si>
  <si>
    <t>SYD</t>
  </si>
  <si>
    <t>BLR</t>
  </si>
  <si>
    <t>HYD</t>
  </si>
  <si>
    <t>CCU</t>
  </si>
  <si>
    <t>MAA</t>
  </si>
  <si>
    <t>BDO</t>
  </si>
  <si>
    <t>BTJ</t>
  </si>
  <si>
    <t>KUL</t>
  </si>
  <si>
    <t>PDG</t>
  </si>
  <si>
    <t>PKU</t>
  </si>
  <si>
    <t>PLM</t>
  </si>
  <si>
    <t>PNK</t>
  </si>
  <si>
    <t>SRG</t>
  </si>
  <si>
    <t>SOC</t>
  </si>
  <si>
    <t>BOM</t>
  </si>
  <si>
    <t>BNE</t>
  </si>
  <si>
    <t>PAKISTAN</t>
  </si>
  <si>
    <t>LHE</t>
  </si>
  <si>
    <t>BTH</t>
  </si>
  <si>
    <t>Origin</t>
  </si>
  <si>
    <t>KUL-DPS</t>
  </si>
  <si>
    <t>Aircraft</t>
  </si>
  <si>
    <t>Capacity</t>
  </si>
  <si>
    <t>A333</t>
  </si>
  <si>
    <t>B738</t>
  </si>
  <si>
    <t>A320</t>
  </si>
  <si>
    <t>KHI</t>
  </si>
  <si>
    <t>BPN</t>
  </si>
  <si>
    <t>Malaysia International Routes (Limited Air Traffic Rights)</t>
  </si>
  <si>
    <t>AUSTRALIA (metropolitan cities only)</t>
  </si>
  <si>
    <t>INDIA (metropolitan cities only)</t>
  </si>
  <si>
    <t>INDONESIA (non-trunk destinations)</t>
  </si>
  <si>
    <t>HND</t>
  </si>
  <si>
    <t>TOTAL RESTRICTED ATR ALLOCATED</t>
  </si>
  <si>
    <t>`</t>
  </si>
  <si>
    <t>-</t>
  </si>
  <si>
    <t>A333/A380</t>
  </si>
  <si>
    <t>290/494</t>
  </si>
  <si>
    <t>LBJ</t>
  </si>
  <si>
    <t>7 frequency per week each between Malaysia to CGK and/or DPS and/or UPG to 4 beyond points to be specified (total maximum 5th freedom traffic rights limited to 84x weekly)</t>
  </si>
  <si>
    <t>KUL-CGK</t>
  </si>
  <si>
    <t>KUL-UPG</t>
  </si>
  <si>
    <t>INDONESIA (5th freedom)</t>
  </si>
  <si>
    <t>BDJ</t>
  </si>
  <si>
    <t>KCH</t>
  </si>
  <si>
    <t>KJT</t>
  </si>
  <si>
    <t>Points to be specified</t>
  </si>
  <si>
    <t>Remarks</t>
  </si>
  <si>
    <t>LOP</t>
  </si>
  <si>
    <t>Unit of measurement</t>
  </si>
  <si>
    <t>Seats per Week in Each direction</t>
  </si>
  <si>
    <t>Seats one-way per Week</t>
  </si>
  <si>
    <t>Frequency per Week</t>
  </si>
  <si>
    <t xml:space="preserve"> Units per Capacity per Week</t>
  </si>
  <si>
    <t>JHB</t>
  </si>
  <si>
    <t>PEN</t>
  </si>
  <si>
    <t>DPS-PER</t>
  </si>
  <si>
    <t>DPS-MEL</t>
  </si>
  <si>
    <t>DPS-BNE</t>
  </si>
  <si>
    <t>DPS-SYD</t>
  </si>
  <si>
    <t>YIA</t>
  </si>
  <si>
    <t>Removed 4x MEL-AKL 5th freedom eff 26Oct22</t>
  </si>
  <si>
    <t>To transfer KUL-SOC with KUL-YIA due to removal of SOC as entry point into Indonesia</t>
  </si>
  <si>
    <t xml:space="preserve">MEL </t>
  </si>
  <si>
    <t xml:space="preserve">Extend 4x to AKL eff. 3Sep 20 
Revoked 4x BNE-AKL eff 26Mar23  </t>
  </si>
  <si>
    <t>Extend 4x to AKL eff 12 May 22
Removed 4x MEL-AKL eff 26Oct22</t>
  </si>
  <si>
    <t>Extend 4x to AKL eff. 3 Sep 20
Revoked BNE-AKL eff 26Mar23</t>
  </si>
  <si>
    <t>UZBEKISTAN</t>
  </si>
  <si>
    <t>TAS</t>
  </si>
  <si>
    <t>Revoked 580 seats on 31 Aug 23</t>
  </si>
  <si>
    <t>A321</t>
  </si>
  <si>
    <t>Extend operation to AKL eff. 25Aug22
Revoked MEL-AKL eff 26Mar23
Extend 7x to AKL eff 3May23
Convert to KUL-MEL vv eff 16Oct23 and add 912 seats to be oprated on A333 aircraft.</t>
  </si>
  <si>
    <t>1) 4x KUL-SYD extend to AKL eff. 21 Apr 22
2) 3x KUL-SYD extend to AKL eff.  5 Aug 22
3) convert 7x KUL-SYD-AKL to KUL-SYD and will replace with 7x KUL-OOL-AKL eff 4 Oct 23</t>
  </si>
  <si>
    <t>DEL*</t>
  </si>
  <si>
    <t>BLR*</t>
  </si>
  <si>
    <t>BOM*</t>
  </si>
  <si>
    <t>HYD*</t>
  </si>
  <si>
    <t>MAA*</t>
  </si>
  <si>
    <t>Note: * MH reconfiguration of  Boeing B737-800NG aircraft capacity from 160 seats to 174 seats and reallocation of seats will take effects on August 2024.</t>
  </si>
  <si>
    <t xml:space="preserve">Revoked from OD eff. 21Feb24 </t>
  </si>
  <si>
    <t>Revoked from OD eff. 30Apr24</t>
  </si>
  <si>
    <t>16x weekly revoked from OD eff. 1Apr24</t>
  </si>
  <si>
    <t>Reduced to 1,740 seats eff 6 Aug24 (-20 Seats)</t>
  </si>
  <si>
    <t>7x weekly returned on 6Jun24</t>
  </si>
  <si>
    <t>KENYA</t>
  </si>
  <si>
    <t>NBO</t>
  </si>
  <si>
    <t>Extend 7x to AKL eff 25Aug22
Revoked PER-AKL eff 26Mar23
Revoked 702 seats eff 18Sep23
Vary 7x KUL-PER-AKL to KUL-PER eff July 2024</t>
  </si>
  <si>
    <t>162/180/189</t>
  </si>
  <si>
    <t>B738/Max 8</t>
  </si>
  <si>
    <t>124/160</t>
  </si>
  <si>
    <t>JED-JHB</t>
  </si>
  <si>
    <t>MED-KUL</t>
  </si>
  <si>
    <t>42 seats reallocated from MH MAA as per MOT's approval dated 20Oct23 (total seats increased from 3,770 to 3812 seats) eff 6Aug24</t>
  </si>
  <si>
    <t>100 seats reallocated from MH MAA as per MOT's approval dated 20Oct23 (total seats increased from 5,941 to 6,041 seats) eff 6Aug24</t>
  </si>
  <si>
    <t>1) 142 seats reallocated to DEL &amp; BOM as per MOT's approval dated 20Oct23 (total seats reduced from 4844 to 4702 seats) eff 6Aug24
2) Reduced to 2,088 eff 6Aug24(-152 seats)</t>
  </si>
  <si>
    <t>28 seats from pool reallocated to HYD as per MoT's approval dated 20Oct23 (total seats reduced from 2,260 to 2,232 seats)</t>
  </si>
  <si>
    <t>1)Revoked 70 seats on 9Aug23
2)Approved 70 seats on 17oct23
3)28 seats reallocated from CCU as per MOT's approval dated 20Oct23 (total seats increased from2,678 to 2,706 seats) eff 6Aug24</t>
  </si>
  <si>
    <t>JAPAN</t>
  </si>
  <si>
    <t xml:space="preserve">1) convert 4x KUL-MEL-AKL vv to KUL-MEL vv eff 20Oct22.
2) Returned 350 seats on 6Sep23
3) Revoked 332 seats on 20Sep23
4) Revoked 377 seats on 30Jul24 </t>
  </si>
  <si>
    <t>1) Additional 108 seats eff 20Oct22
2) Revoked 189 seats eff 30Jul24 due to utilization of 162 seats capacity instead of 189 seats capicty B738 aircraft)</t>
  </si>
  <si>
    <t>FRANCE</t>
  </si>
  <si>
    <t>7 and 5 to secondary airport (as per route schedule)</t>
  </si>
  <si>
    <t>Frequency per week</t>
  </si>
  <si>
    <t>CDG</t>
  </si>
  <si>
    <t>A350</t>
  </si>
  <si>
    <t>BKI</t>
  </si>
  <si>
    <r>
      <rPr>
        <b/>
        <sz val="11"/>
        <rFont val="Calibri"/>
        <family val="2"/>
        <scheme val="minor"/>
      </rPr>
      <t>Frequency per Week</t>
    </r>
    <r>
      <rPr>
        <sz val="11"/>
        <rFont val="Calibri"/>
        <family val="2"/>
        <scheme val="minor"/>
      </rPr>
      <t xml:space="preserve">
Note:
7x : no restriction on capacity/acft type
</t>
    </r>
  </si>
  <si>
    <t>7x: through joint service/codesharing arrangements only with designated airine of the other country</t>
  </si>
  <si>
    <t>Revoked 1x weekly eff. 30Sep24</t>
  </si>
  <si>
    <t>Revoked 2x weekly eff. 30Sep24</t>
  </si>
  <si>
    <t xml:space="preserve">                 MAVCOM is in the midst of processing for Australian remaining seats for re-allocation.</t>
  </si>
  <si>
    <t>Returned 2x weekly on 15Oct24</t>
  </si>
  <si>
    <t>Returned 3x weekly on 5Nov24</t>
  </si>
  <si>
    <t>Swap KUL-PKU v.v 10.5 units to KUL-LOP and KUL-BTH eff 28Aug24.</t>
  </si>
  <si>
    <t xml:space="preserve">1) Returned 3.3 units on 24Aug23 for KUL-LOP v.v.
2) Swap with KUL-BDO v.v (10.5 units), MKZ-PKU v.v.(4 units), SZB-PKU v.v.(2.8 units) &amp; SZB-BTH v.v. (4.4 units)
3) Transfer from 10.5 units KUL-PDG v.v to KUL-LOP v.v. eff 15Nov24.
</t>
  </si>
  <si>
    <t>189/377</t>
  </si>
  <si>
    <t>B738/Max 8/A333</t>
  </si>
  <si>
    <t>7x weekly revoked on 1Dec24</t>
  </si>
  <si>
    <t>Returned 1x weekly on 12Dec24</t>
  </si>
  <si>
    <t>Revoked 517 seats on 30Jan25
Revoked 727 seats on 16Feb25</t>
  </si>
  <si>
    <t>TAS-LGK/LGK-KUL</t>
  </si>
  <si>
    <t>Transfer 10.5 from KUL-LOP v.v.</t>
  </si>
  <si>
    <t>As of  8 May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</si>
</sst>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1" fillId="0" borderId="0" xfId="1" applyNumberFormat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164" fontId="4" fillId="0" borderId="1" xfId="1" applyFont="1" applyBorder="1" applyAlignment="1">
      <alignment horizontal="center" vertical="center"/>
    </xf>
    <xf numFmtId="164" fontId="4" fillId="0" borderId="1" xfId="1" quotePrefix="1" applyFont="1" applyBorder="1" applyAlignment="1">
      <alignment horizontal="right" vertical="center"/>
    </xf>
    <xf numFmtId="164" fontId="3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165" fontId="4" fillId="0" borderId="1" xfId="1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 wrapText="1"/>
    </xf>
    <xf numFmtId="164" fontId="3" fillId="0" borderId="4" xfId="0" quotePrefix="1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164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1" fillId="0" borderId="1" xfId="1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165" fontId="2" fillId="0" borderId="1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/>
    </xf>
    <xf numFmtId="165" fontId="3" fillId="0" borderId="4" xfId="0" quotePrefix="1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65" fontId="4" fillId="0" borderId="16" xfId="1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5" fontId="4" fillId="0" borderId="17" xfId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0" xfId="0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/>
    <xf numFmtId="0" fontId="8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6" xfId="0" applyFont="1" applyBorder="1"/>
    <xf numFmtId="0" fontId="7" fillId="0" borderId="17" xfId="0" applyFont="1" applyBorder="1"/>
    <xf numFmtId="0" fontId="7" fillId="0" borderId="16" xfId="0" applyFont="1" applyBorder="1" applyAlignment="1">
      <alignment wrapText="1"/>
    </xf>
    <xf numFmtId="0" fontId="7" fillId="0" borderId="4" xfId="0" applyFon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wrapText="1"/>
    </xf>
    <xf numFmtId="165" fontId="4" fillId="0" borderId="4" xfId="1" applyNumberFormat="1" applyFont="1" applyBorder="1" applyAlignment="1">
      <alignment vertical="top" wrapText="1"/>
    </xf>
    <xf numFmtId="165" fontId="3" fillId="0" borderId="4" xfId="1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vertical="center"/>
    </xf>
    <xf numFmtId="165" fontId="3" fillId="0" borderId="4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18" xfId="0" applyFont="1" applyBorder="1" applyAlignment="1">
      <alignment vertical="top" wrapText="1"/>
    </xf>
    <xf numFmtId="0" fontId="3" fillId="0" borderId="4" xfId="0" quotePrefix="1" applyFont="1" applyBorder="1" applyAlignment="1">
      <alignment horizontal="center" vertical="center"/>
    </xf>
    <xf numFmtId="165" fontId="4" fillId="0" borderId="2" xfId="1" applyNumberFormat="1" applyFont="1" applyBorder="1" applyAlignment="1">
      <alignment vertical="top" wrapText="1"/>
    </xf>
    <xf numFmtId="0" fontId="0" fillId="0" borderId="0" xfId="0" applyAlignment="1">
      <alignment horizontal="left" vertical="center"/>
    </xf>
    <xf numFmtId="0" fontId="7" fillId="0" borderId="3" xfId="0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2" fillId="0" borderId="3" xfId="1" applyNumberFormat="1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8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5" fontId="3" fillId="0" borderId="1" xfId="1" applyNumberFormat="1" applyFont="1" applyBorder="1" applyAlignment="1">
      <alignment vertical="center"/>
    </xf>
    <xf numFmtId="165" fontId="3" fillId="0" borderId="3" xfId="1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/>
    </xf>
    <xf numFmtId="165" fontId="3" fillId="0" borderId="3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3" fillId="0" borderId="4" xfId="1" applyNumberFormat="1" applyFont="1" applyBorder="1" applyAlignment="1">
      <alignment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4" fillId="0" borderId="3" xfId="0" quotePrefix="1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4" fontId="3" fillId="0" borderId="3" xfId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4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1" applyFont="1" applyBorder="1" applyAlignment="1">
      <alignment vertical="center" wrapText="1"/>
    </xf>
    <xf numFmtId="164" fontId="3" fillId="0" borderId="2" xfId="1" applyFont="1" applyBorder="1" applyAlignment="1">
      <alignment vertical="center" wrapText="1"/>
    </xf>
    <xf numFmtId="164" fontId="3" fillId="0" borderId="4" xfId="1" applyFont="1" applyBorder="1" applyAlignment="1">
      <alignment vertical="center" wrapText="1"/>
    </xf>
    <xf numFmtId="0" fontId="3" fillId="0" borderId="8" xfId="0" quotePrefix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5" fontId="2" fillId="0" borderId="3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1" fillId="0" borderId="3" xfId="1" applyNumberFormat="1" applyFont="1" applyBorder="1" applyAlignment="1">
      <alignment horizontal="center" vertical="center" wrapText="1"/>
    </xf>
    <xf numFmtId="165" fontId="1" fillId="0" borderId="2" xfId="1" applyNumberFormat="1" applyFont="1" applyBorder="1" applyAlignment="1">
      <alignment horizontal="center" vertical="center" wrapText="1"/>
    </xf>
    <xf numFmtId="165" fontId="1" fillId="0" borderId="4" xfId="1" applyNumberFormat="1" applyFont="1" applyBorder="1" applyAlignment="1">
      <alignment horizontal="center" vertical="center" wrapText="1"/>
    </xf>
    <xf numFmtId="164" fontId="3" fillId="0" borderId="3" xfId="1" applyFont="1" applyBorder="1" applyAlignment="1">
      <alignment vertical="center"/>
    </xf>
    <xf numFmtId="164" fontId="3" fillId="0" borderId="2" xfId="1" applyFont="1" applyBorder="1" applyAlignment="1">
      <alignment vertical="center"/>
    </xf>
    <xf numFmtId="164" fontId="3" fillId="0" borderId="4" xfId="1" applyFont="1" applyBorder="1" applyAlignment="1">
      <alignment vertical="center"/>
    </xf>
    <xf numFmtId="165" fontId="2" fillId="0" borderId="3" xfId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center" vertical="center"/>
    </xf>
    <xf numFmtId="165" fontId="4" fillId="0" borderId="4" xfId="0" quotePrefix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9" xfId="0" quotePrefix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8"/>
  <sheetViews>
    <sheetView tabSelected="1" zoomScaleNormal="100" workbookViewId="0">
      <selection activeCell="I10" sqref="I10"/>
    </sheetView>
  </sheetViews>
  <sheetFormatPr defaultRowHeight="14.5" x14ac:dyDescent="0.35"/>
  <cols>
    <col min="1" max="1" width="28" style="3" bestFit="1" customWidth="1"/>
    <col min="2" max="2" width="14.81640625" style="31" bestFit="1" customWidth="1"/>
    <col min="3" max="3" width="14.81640625" style="5" customWidth="1"/>
    <col min="4" max="4" width="10.36328125" style="3" customWidth="1"/>
    <col min="5" max="5" width="9.1796875" style="3" bestFit="1" customWidth="1"/>
    <col min="6" max="6" width="15.1796875" style="3" customWidth="1"/>
    <col min="7" max="7" width="10.453125" style="3" bestFit="1" customWidth="1"/>
    <col min="8" max="8" width="8.7265625" style="3"/>
    <col min="9" max="9" width="17.54296875" style="7" bestFit="1" customWidth="1"/>
    <col min="10" max="10" width="13" style="2" customWidth="1"/>
    <col min="11" max="11" width="25.81640625" style="52" customWidth="1"/>
  </cols>
  <sheetData>
    <row r="1" spans="1:11" x14ac:dyDescent="0.35">
      <c r="A1" s="6" t="s">
        <v>48</v>
      </c>
    </row>
    <row r="2" spans="1:11" x14ac:dyDescent="0.35">
      <c r="A2" s="73" t="s">
        <v>142</v>
      </c>
    </row>
    <row r="4" spans="1:11" ht="29" x14ac:dyDescent="0.35">
      <c r="A4" s="1" t="s">
        <v>3</v>
      </c>
      <c r="B4" s="32" t="s">
        <v>4</v>
      </c>
      <c r="C4" s="23" t="s">
        <v>69</v>
      </c>
      <c r="D4" s="1" t="s">
        <v>6</v>
      </c>
      <c r="E4" s="1" t="s">
        <v>39</v>
      </c>
      <c r="F4" s="1" t="s">
        <v>10</v>
      </c>
      <c r="G4" s="1" t="s">
        <v>41</v>
      </c>
      <c r="H4" s="1" t="s">
        <v>42</v>
      </c>
      <c r="I4" s="4" t="s">
        <v>5</v>
      </c>
      <c r="J4" s="1" t="s">
        <v>7</v>
      </c>
      <c r="K4" s="1" t="s">
        <v>67</v>
      </c>
    </row>
    <row r="5" spans="1:11" x14ac:dyDescent="0.35">
      <c r="A5" s="133" t="s">
        <v>49</v>
      </c>
      <c r="B5" s="136">
        <v>67500</v>
      </c>
      <c r="C5" s="139" t="s">
        <v>71</v>
      </c>
      <c r="D5" s="41" t="s">
        <v>0</v>
      </c>
      <c r="E5" s="27" t="s">
        <v>27</v>
      </c>
      <c r="F5" s="27" t="s">
        <v>19</v>
      </c>
      <c r="G5" s="27" t="s">
        <v>90</v>
      </c>
      <c r="H5" s="27">
        <v>236</v>
      </c>
      <c r="I5" s="8">
        <f>14*H5</f>
        <v>3304</v>
      </c>
      <c r="J5" s="130">
        <f>B5-SUM(I5:I20)</f>
        <v>15797</v>
      </c>
      <c r="K5" s="53"/>
    </row>
    <row r="6" spans="1:11" s="9" customFormat="1" ht="14.5" customHeight="1" x14ac:dyDescent="0.35">
      <c r="A6" s="134"/>
      <c r="B6" s="137"/>
      <c r="C6" s="140"/>
      <c r="D6" s="129" t="s">
        <v>11</v>
      </c>
      <c r="E6" s="15" t="s">
        <v>27</v>
      </c>
      <c r="F6" s="15" t="s">
        <v>19</v>
      </c>
      <c r="G6" s="15" t="s">
        <v>43</v>
      </c>
      <c r="H6" s="15">
        <v>377</v>
      </c>
      <c r="I6" s="8">
        <f>14*377</f>
        <v>5278</v>
      </c>
      <c r="J6" s="131"/>
      <c r="K6" s="54"/>
    </row>
    <row r="7" spans="1:11" s="9" customFormat="1" ht="91.5" x14ac:dyDescent="0.35">
      <c r="A7" s="134"/>
      <c r="B7" s="137"/>
      <c r="C7" s="140"/>
      <c r="D7" s="127"/>
      <c r="E7" s="15" t="s">
        <v>27</v>
      </c>
      <c r="F7" s="15" t="s">
        <v>20</v>
      </c>
      <c r="G7" s="15" t="s">
        <v>43</v>
      </c>
      <c r="H7" s="15">
        <v>377</v>
      </c>
      <c r="I7" s="8">
        <f>14*377</f>
        <v>5278</v>
      </c>
      <c r="J7" s="131"/>
      <c r="K7" s="55" t="s">
        <v>92</v>
      </c>
    </row>
    <row r="8" spans="1:11" s="9" customFormat="1" ht="91.5" x14ac:dyDescent="0.35">
      <c r="A8" s="134"/>
      <c r="B8" s="137"/>
      <c r="C8" s="140"/>
      <c r="D8" s="127"/>
      <c r="E8" s="15" t="s">
        <v>27</v>
      </c>
      <c r="F8" s="15" t="s">
        <v>18</v>
      </c>
      <c r="G8" s="15" t="s">
        <v>43</v>
      </c>
      <c r="H8" s="15">
        <v>377</v>
      </c>
      <c r="I8" s="8">
        <f>14*377</f>
        <v>5278</v>
      </c>
      <c r="J8" s="131"/>
      <c r="K8" s="55" t="s">
        <v>118</v>
      </c>
    </row>
    <row r="9" spans="1:11" s="9" customFormat="1" x14ac:dyDescent="0.35">
      <c r="A9" s="134"/>
      <c r="B9" s="137"/>
      <c r="C9" s="140"/>
      <c r="D9" s="129" t="s">
        <v>2</v>
      </c>
      <c r="E9" s="15" t="s">
        <v>27</v>
      </c>
      <c r="F9" s="15" t="s">
        <v>20</v>
      </c>
      <c r="G9" s="15" t="s">
        <v>43</v>
      </c>
      <c r="H9" s="15">
        <v>297</v>
      </c>
      <c r="I9" s="8">
        <f>21*297</f>
        <v>6237</v>
      </c>
      <c r="J9" s="131"/>
      <c r="K9" s="54"/>
    </row>
    <row r="10" spans="1:11" s="9" customFormat="1" x14ac:dyDescent="0.35">
      <c r="A10" s="134"/>
      <c r="B10" s="137"/>
      <c r="C10" s="140"/>
      <c r="D10" s="127"/>
      <c r="E10" s="15" t="s">
        <v>27</v>
      </c>
      <c r="F10" s="15" t="s">
        <v>18</v>
      </c>
      <c r="G10" s="15" t="s">
        <v>43</v>
      </c>
      <c r="H10" s="15">
        <v>297</v>
      </c>
      <c r="I10" s="8">
        <f>H10*21</f>
        <v>6237</v>
      </c>
      <c r="J10" s="131"/>
      <c r="K10" s="55" t="s">
        <v>89</v>
      </c>
    </row>
    <row r="11" spans="1:11" s="9" customFormat="1" x14ac:dyDescent="0.35">
      <c r="A11" s="134"/>
      <c r="B11" s="137"/>
      <c r="C11" s="140"/>
      <c r="D11" s="127"/>
      <c r="E11" s="15" t="s">
        <v>27</v>
      </c>
      <c r="F11" s="15" t="s">
        <v>19</v>
      </c>
      <c r="G11" s="15" t="s">
        <v>44</v>
      </c>
      <c r="H11" s="15">
        <v>174</v>
      </c>
      <c r="I11" s="8">
        <f>H11*5</f>
        <v>870</v>
      </c>
      <c r="J11" s="131"/>
      <c r="K11" s="54"/>
    </row>
    <row r="12" spans="1:11" s="9" customFormat="1" x14ac:dyDescent="0.35">
      <c r="A12" s="134"/>
      <c r="B12" s="137"/>
      <c r="C12" s="140"/>
      <c r="D12" s="127"/>
      <c r="E12" s="15" t="s">
        <v>27</v>
      </c>
      <c r="F12" s="15" t="s">
        <v>19</v>
      </c>
      <c r="G12" s="15" t="s">
        <v>43</v>
      </c>
      <c r="H12" s="15">
        <v>290</v>
      </c>
      <c r="I12" s="8">
        <f>H12*7</f>
        <v>2030</v>
      </c>
      <c r="J12" s="131"/>
      <c r="K12" s="54"/>
    </row>
    <row r="13" spans="1:11" s="9" customFormat="1" ht="26.5" x14ac:dyDescent="0.35">
      <c r="A13" s="134"/>
      <c r="B13" s="137"/>
      <c r="C13" s="140"/>
      <c r="D13" s="44"/>
      <c r="E13" s="15" t="s">
        <v>27</v>
      </c>
      <c r="F13" s="15" t="s">
        <v>35</v>
      </c>
      <c r="G13" s="15" t="s">
        <v>43</v>
      </c>
      <c r="H13" s="15">
        <v>297</v>
      </c>
      <c r="I13" s="8">
        <f>H13*5</f>
        <v>1485</v>
      </c>
      <c r="J13" s="131"/>
      <c r="K13" s="55" t="s">
        <v>139</v>
      </c>
    </row>
    <row r="14" spans="1:11" s="9" customFormat="1" ht="65.5" x14ac:dyDescent="0.35">
      <c r="A14" s="134"/>
      <c r="B14" s="137"/>
      <c r="C14" s="140"/>
      <c r="D14" s="129" t="s">
        <v>1</v>
      </c>
      <c r="E14" s="15" t="s">
        <v>27</v>
      </c>
      <c r="F14" s="15" t="s">
        <v>19</v>
      </c>
      <c r="G14" s="15" t="s">
        <v>108</v>
      </c>
      <c r="H14" s="63" t="s">
        <v>107</v>
      </c>
      <c r="I14" s="8">
        <f>(10*162)+(4*189)+(7*180)</f>
        <v>3636</v>
      </c>
      <c r="J14" s="131"/>
      <c r="K14" s="55" t="s">
        <v>106</v>
      </c>
    </row>
    <row r="15" spans="1:11" s="9" customFormat="1" x14ac:dyDescent="0.35">
      <c r="A15" s="134"/>
      <c r="B15" s="137"/>
      <c r="C15" s="140"/>
      <c r="D15" s="127"/>
      <c r="E15" s="15" t="s">
        <v>27</v>
      </c>
      <c r="F15" s="15" t="s">
        <v>20</v>
      </c>
      <c r="G15" s="15" t="s">
        <v>43</v>
      </c>
      <c r="H15" s="63">
        <v>377</v>
      </c>
      <c r="I15" s="8">
        <f>7*H15</f>
        <v>2639</v>
      </c>
      <c r="J15" s="131"/>
      <c r="K15" s="55"/>
    </row>
    <row r="16" spans="1:11" s="9" customFormat="1" ht="78.5" x14ac:dyDescent="0.35">
      <c r="A16" s="134"/>
      <c r="B16" s="137"/>
      <c r="C16" s="140"/>
      <c r="D16" s="127"/>
      <c r="E16" s="15" t="s">
        <v>27</v>
      </c>
      <c r="F16" s="15" t="s">
        <v>76</v>
      </c>
      <c r="G16" s="15" t="s">
        <v>108</v>
      </c>
      <c r="H16" s="15">
        <v>162</v>
      </c>
      <c r="I16" s="14">
        <f>H16*7</f>
        <v>1134</v>
      </c>
      <c r="J16" s="131"/>
      <c r="K16" s="55" t="s">
        <v>119</v>
      </c>
    </row>
    <row r="17" spans="1:11" s="9" customFormat="1" ht="29" x14ac:dyDescent="0.35">
      <c r="A17" s="134"/>
      <c r="B17" s="137"/>
      <c r="C17" s="140"/>
      <c r="D17" s="127"/>
      <c r="E17" s="15" t="s">
        <v>27</v>
      </c>
      <c r="F17" s="15" t="s">
        <v>77</v>
      </c>
      <c r="G17" s="63" t="s">
        <v>136</v>
      </c>
      <c r="H17" s="15" t="s">
        <v>135</v>
      </c>
      <c r="I17" s="14">
        <f>(189*3)+(377*4)</f>
        <v>2075</v>
      </c>
      <c r="J17" s="131"/>
      <c r="K17" s="56" t="s">
        <v>81</v>
      </c>
    </row>
    <row r="18" spans="1:11" s="9" customFormat="1" ht="91.5" x14ac:dyDescent="0.35">
      <c r="A18" s="134"/>
      <c r="B18" s="137"/>
      <c r="C18" s="140"/>
      <c r="D18" s="127"/>
      <c r="E18" s="15" t="s">
        <v>27</v>
      </c>
      <c r="F18" s="15" t="s">
        <v>18</v>
      </c>
      <c r="G18" s="15" t="s">
        <v>43</v>
      </c>
      <c r="H18" s="15">
        <v>377</v>
      </c>
      <c r="I18" s="14">
        <f>H18*4</f>
        <v>1508</v>
      </c>
      <c r="J18" s="131"/>
      <c r="K18" s="56" t="s">
        <v>91</v>
      </c>
    </row>
    <row r="19" spans="1:11" s="9" customFormat="1" ht="29" x14ac:dyDescent="0.35">
      <c r="A19" s="134"/>
      <c r="B19" s="137"/>
      <c r="C19" s="140"/>
      <c r="D19" s="127"/>
      <c r="E19" s="15" t="s">
        <v>27</v>
      </c>
      <c r="F19" s="15" t="s">
        <v>78</v>
      </c>
      <c r="G19" s="63" t="s">
        <v>136</v>
      </c>
      <c r="H19" s="15" t="s">
        <v>135</v>
      </c>
      <c r="I19" s="8">
        <f>(189*3)+(377*4)</f>
        <v>2075</v>
      </c>
      <c r="J19" s="131"/>
      <c r="K19" s="55" t="s">
        <v>86</v>
      </c>
    </row>
    <row r="20" spans="1:11" s="9" customFormat="1" x14ac:dyDescent="0.35">
      <c r="A20" s="135"/>
      <c r="B20" s="138"/>
      <c r="C20" s="141"/>
      <c r="D20" s="128"/>
      <c r="E20" s="15" t="s">
        <v>27</v>
      </c>
      <c r="F20" s="15" t="s">
        <v>79</v>
      </c>
      <c r="G20" s="15" t="s">
        <v>108</v>
      </c>
      <c r="H20" s="15">
        <v>377</v>
      </c>
      <c r="I20" s="8">
        <f>7*H20</f>
        <v>2639</v>
      </c>
      <c r="J20" s="132"/>
      <c r="K20" s="54"/>
    </row>
    <row r="21" spans="1:11" s="9" customFormat="1" ht="29" customHeight="1" x14ac:dyDescent="0.35">
      <c r="A21" s="90" t="s">
        <v>8</v>
      </c>
      <c r="B21" s="92">
        <v>56</v>
      </c>
      <c r="C21" s="93" t="s">
        <v>72</v>
      </c>
      <c r="D21" s="15" t="s">
        <v>0</v>
      </c>
      <c r="E21" s="15" t="s">
        <v>27</v>
      </c>
      <c r="F21" s="15" t="s">
        <v>9</v>
      </c>
      <c r="G21" s="15" t="s">
        <v>45</v>
      </c>
      <c r="H21" s="15">
        <v>180</v>
      </c>
      <c r="I21" s="8">
        <v>14</v>
      </c>
      <c r="J21" s="89">
        <f>B21-I21-I22-I23</f>
        <v>7</v>
      </c>
      <c r="K21" s="54" t="s">
        <v>103</v>
      </c>
    </row>
    <row r="22" spans="1:11" s="9" customFormat="1" x14ac:dyDescent="0.35">
      <c r="A22" s="90"/>
      <c r="B22" s="92"/>
      <c r="C22" s="94"/>
      <c r="D22" s="15" t="s">
        <v>2</v>
      </c>
      <c r="E22" s="15" t="s">
        <v>27</v>
      </c>
      <c r="F22" s="15" t="s">
        <v>9</v>
      </c>
      <c r="G22" s="15" t="s">
        <v>44</v>
      </c>
      <c r="H22" s="15">
        <v>160</v>
      </c>
      <c r="I22" s="8">
        <v>14</v>
      </c>
      <c r="J22" s="90"/>
      <c r="K22" s="54" t="s">
        <v>137</v>
      </c>
    </row>
    <row r="23" spans="1:11" s="9" customFormat="1" ht="26.5" x14ac:dyDescent="0.35">
      <c r="A23" s="90"/>
      <c r="B23" s="92"/>
      <c r="C23" s="95"/>
      <c r="D23" s="16" t="s">
        <v>1</v>
      </c>
      <c r="E23" s="15" t="s">
        <v>27</v>
      </c>
      <c r="F23" s="15" t="s">
        <v>9</v>
      </c>
      <c r="G23" s="15" t="s">
        <v>44</v>
      </c>
      <c r="H23" s="15">
        <v>160</v>
      </c>
      <c r="I23" s="8">
        <v>21</v>
      </c>
      <c r="J23" s="90"/>
      <c r="K23" s="55" t="s">
        <v>101</v>
      </c>
    </row>
    <row r="24" spans="1:11" s="9" customFormat="1" ht="58" x14ac:dyDescent="0.35">
      <c r="A24" s="50" t="s">
        <v>120</v>
      </c>
      <c r="B24" s="66" t="s">
        <v>121</v>
      </c>
      <c r="C24" s="66" t="s">
        <v>122</v>
      </c>
      <c r="D24" s="16" t="s">
        <v>2</v>
      </c>
      <c r="E24" s="15" t="s">
        <v>27</v>
      </c>
      <c r="F24" s="15" t="s">
        <v>123</v>
      </c>
      <c r="G24" s="15" t="s">
        <v>124</v>
      </c>
      <c r="H24" s="15">
        <v>286</v>
      </c>
      <c r="I24" s="8">
        <v>7</v>
      </c>
      <c r="J24" s="71" t="s">
        <v>55</v>
      </c>
      <c r="K24" s="55"/>
    </row>
    <row r="25" spans="1:11" s="9" customFormat="1" ht="121" customHeight="1" x14ac:dyDescent="0.35">
      <c r="A25" s="85" t="s">
        <v>117</v>
      </c>
      <c r="B25" s="68">
        <v>7</v>
      </c>
      <c r="C25" s="65" t="s">
        <v>126</v>
      </c>
      <c r="D25" s="15" t="s">
        <v>11</v>
      </c>
      <c r="E25" s="15" t="s">
        <v>27</v>
      </c>
      <c r="F25" s="15" t="s">
        <v>52</v>
      </c>
      <c r="G25" s="15" t="s">
        <v>43</v>
      </c>
      <c r="H25" s="15">
        <v>377</v>
      </c>
      <c r="I25" s="8">
        <v>7</v>
      </c>
      <c r="J25" s="30">
        <f>B25-I25</f>
        <v>0</v>
      </c>
      <c r="K25" s="54"/>
    </row>
    <row r="26" spans="1:11" s="9" customFormat="1" ht="133" customHeight="1" x14ac:dyDescent="0.35">
      <c r="A26" s="86"/>
      <c r="B26" s="67">
        <v>7</v>
      </c>
      <c r="C26" s="72" t="s">
        <v>127</v>
      </c>
      <c r="D26" s="15" t="s">
        <v>2</v>
      </c>
      <c r="E26" s="15" t="s">
        <v>125</v>
      </c>
      <c r="F26" s="15" t="s">
        <v>52</v>
      </c>
      <c r="G26" s="15" t="s">
        <v>124</v>
      </c>
      <c r="H26" s="15">
        <v>174</v>
      </c>
      <c r="I26" s="8">
        <v>2</v>
      </c>
      <c r="J26" s="30">
        <f>B26-I26</f>
        <v>5</v>
      </c>
      <c r="K26" s="54"/>
    </row>
    <row r="27" spans="1:11" s="9" customFormat="1" x14ac:dyDescent="0.35">
      <c r="A27" s="102" t="s">
        <v>50</v>
      </c>
      <c r="B27" s="92">
        <v>6041</v>
      </c>
      <c r="C27" s="93" t="s">
        <v>70</v>
      </c>
      <c r="D27" s="15" t="s">
        <v>11</v>
      </c>
      <c r="E27" s="15" t="s">
        <v>27</v>
      </c>
      <c r="F27" s="15" t="s">
        <v>17</v>
      </c>
      <c r="G27" s="15" t="s">
        <v>43</v>
      </c>
      <c r="H27" s="15">
        <v>377</v>
      </c>
      <c r="I27" s="8">
        <f>4*377</f>
        <v>1508</v>
      </c>
      <c r="J27" s="89">
        <f>B27-SUM(I27+I28+I29+I30)</f>
        <v>1</v>
      </c>
      <c r="K27" s="54"/>
    </row>
    <row r="28" spans="1:11" s="9" customFormat="1" ht="65.5" x14ac:dyDescent="0.35">
      <c r="A28" s="102"/>
      <c r="B28" s="92"/>
      <c r="C28" s="94"/>
      <c r="D28" s="15" t="s">
        <v>2</v>
      </c>
      <c r="E28" s="15" t="s">
        <v>27</v>
      </c>
      <c r="F28" s="15" t="s">
        <v>93</v>
      </c>
      <c r="G28" s="15" t="s">
        <v>44</v>
      </c>
      <c r="H28" s="15">
        <v>174</v>
      </c>
      <c r="I28" s="8">
        <f>3*174</f>
        <v>522</v>
      </c>
      <c r="J28" s="90"/>
      <c r="K28" s="55" t="s">
        <v>113</v>
      </c>
    </row>
    <row r="29" spans="1:11" s="9" customFormat="1" x14ac:dyDescent="0.35">
      <c r="A29" s="102"/>
      <c r="B29" s="92"/>
      <c r="C29" s="94"/>
      <c r="D29" s="15" t="s">
        <v>2</v>
      </c>
      <c r="E29" s="15" t="s">
        <v>27</v>
      </c>
      <c r="F29" s="15" t="s">
        <v>93</v>
      </c>
      <c r="G29" s="15" t="s">
        <v>43</v>
      </c>
      <c r="H29" s="15">
        <v>290</v>
      </c>
      <c r="I29" s="8">
        <f>7*290</f>
        <v>2030</v>
      </c>
      <c r="J29" s="90"/>
      <c r="K29" s="54"/>
    </row>
    <row r="30" spans="1:11" s="9" customFormat="1" ht="15" thickBot="1" x14ac:dyDescent="0.4">
      <c r="A30" s="102"/>
      <c r="B30" s="92"/>
      <c r="C30" s="94"/>
      <c r="D30" s="35" t="s">
        <v>1</v>
      </c>
      <c r="E30" s="35" t="s">
        <v>27</v>
      </c>
      <c r="F30" s="35" t="s">
        <v>17</v>
      </c>
      <c r="G30" s="15" t="s">
        <v>108</v>
      </c>
      <c r="H30" s="35">
        <v>180</v>
      </c>
      <c r="I30" s="36">
        <f>11*180</f>
        <v>1980</v>
      </c>
      <c r="J30" s="91"/>
      <c r="K30" s="57"/>
    </row>
    <row r="31" spans="1:11" s="9" customFormat="1" x14ac:dyDescent="0.35">
      <c r="A31" s="102"/>
      <c r="B31" s="97">
        <v>3038</v>
      </c>
      <c r="C31" s="94"/>
      <c r="D31" s="37" t="s">
        <v>0</v>
      </c>
      <c r="E31" s="37" t="s">
        <v>27</v>
      </c>
      <c r="F31" s="37" t="s">
        <v>21</v>
      </c>
      <c r="G31" s="37" t="s">
        <v>45</v>
      </c>
      <c r="H31" s="37">
        <v>186</v>
      </c>
      <c r="I31" s="38">
        <f>4*186</f>
        <v>744</v>
      </c>
      <c r="J31" s="100">
        <f>B31-I31-I32-I33-I34</f>
        <v>20</v>
      </c>
      <c r="K31" s="58"/>
    </row>
    <row r="32" spans="1:11" s="9" customFormat="1" ht="26.5" x14ac:dyDescent="0.35">
      <c r="A32" s="102"/>
      <c r="B32" s="98"/>
      <c r="C32" s="94"/>
      <c r="D32" s="15" t="s">
        <v>2</v>
      </c>
      <c r="E32" s="15" t="s">
        <v>27</v>
      </c>
      <c r="F32" s="15" t="s">
        <v>94</v>
      </c>
      <c r="G32" s="15" t="s">
        <v>44</v>
      </c>
      <c r="H32" s="13">
        <v>174</v>
      </c>
      <c r="I32" s="8">
        <f>10*174</f>
        <v>1740</v>
      </c>
      <c r="J32" s="84"/>
      <c r="K32" s="55" t="s">
        <v>102</v>
      </c>
    </row>
    <row r="33" spans="1:11" s="9" customFormat="1" x14ac:dyDescent="0.35">
      <c r="A33" s="102"/>
      <c r="B33" s="98"/>
      <c r="C33" s="94"/>
      <c r="D33" s="15" t="s">
        <v>1</v>
      </c>
      <c r="E33" s="15" t="s">
        <v>27</v>
      </c>
      <c r="F33" s="15" t="s">
        <v>21</v>
      </c>
      <c r="G33" s="15" t="s">
        <v>108</v>
      </c>
      <c r="H33" s="15" t="s">
        <v>109</v>
      </c>
      <c r="I33" s="8">
        <f>(124*1)+(160*1)</f>
        <v>284</v>
      </c>
      <c r="J33" s="84"/>
      <c r="K33" s="54"/>
    </row>
    <row r="34" spans="1:11" s="9" customFormat="1" x14ac:dyDescent="0.35">
      <c r="A34" s="102"/>
      <c r="B34" s="99"/>
      <c r="C34" s="94"/>
      <c r="D34" s="35" t="s">
        <v>1</v>
      </c>
      <c r="E34" s="35" t="s">
        <v>27</v>
      </c>
      <c r="F34" s="35" t="s">
        <v>21</v>
      </c>
      <c r="G34" s="15" t="s">
        <v>108</v>
      </c>
      <c r="H34" s="35">
        <v>125</v>
      </c>
      <c r="I34" s="36">
        <f>H34*2</f>
        <v>250</v>
      </c>
      <c r="J34" s="101"/>
      <c r="K34" s="57"/>
    </row>
    <row r="35" spans="1:11" s="9" customFormat="1" ht="37.5" customHeight="1" x14ac:dyDescent="0.35">
      <c r="A35" s="102"/>
      <c r="B35" s="92">
        <v>3812</v>
      </c>
      <c r="C35" s="94"/>
      <c r="D35" s="37" t="s">
        <v>2</v>
      </c>
      <c r="E35" s="37" t="s">
        <v>27</v>
      </c>
      <c r="F35" s="37" t="s">
        <v>95</v>
      </c>
      <c r="G35" s="37" t="s">
        <v>43</v>
      </c>
      <c r="H35" s="37">
        <v>290</v>
      </c>
      <c r="I35" s="38">
        <f>7*290</f>
        <v>2030</v>
      </c>
      <c r="J35" s="96">
        <f>B35-I36-I35-I37</f>
        <v>0</v>
      </c>
      <c r="K35" s="87" t="s">
        <v>112</v>
      </c>
    </row>
    <row r="36" spans="1:11" s="9" customFormat="1" ht="30.5" customHeight="1" x14ac:dyDescent="0.35">
      <c r="A36" s="102"/>
      <c r="B36" s="92"/>
      <c r="C36" s="94"/>
      <c r="D36" s="15" t="s">
        <v>2</v>
      </c>
      <c r="E36" s="15" t="s">
        <v>27</v>
      </c>
      <c r="F36" s="15" t="s">
        <v>95</v>
      </c>
      <c r="G36" s="15" t="s">
        <v>44</v>
      </c>
      <c r="H36" s="15">
        <v>174</v>
      </c>
      <c r="I36" s="8">
        <f>3*174</f>
        <v>522</v>
      </c>
      <c r="J36" s="89"/>
      <c r="K36" s="88"/>
    </row>
    <row r="37" spans="1:11" s="9" customFormat="1" ht="15" thickBot="1" x14ac:dyDescent="0.4">
      <c r="A37" s="102"/>
      <c r="B37" s="92"/>
      <c r="C37" s="94"/>
      <c r="D37" s="35" t="s">
        <v>1</v>
      </c>
      <c r="E37" s="35" t="s">
        <v>27</v>
      </c>
      <c r="F37" s="35" t="s">
        <v>34</v>
      </c>
      <c r="G37" s="15" t="s">
        <v>108</v>
      </c>
      <c r="H37" s="35">
        <v>180</v>
      </c>
      <c r="I37" s="36">
        <f>7*180</f>
        <v>1260</v>
      </c>
      <c r="J37" s="91"/>
      <c r="K37" s="57"/>
    </row>
    <row r="38" spans="1:11" s="9" customFormat="1" x14ac:dyDescent="0.35">
      <c r="A38" s="102"/>
      <c r="B38" s="92">
        <v>4702</v>
      </c>
      <c r="C38" s="94"/>
      <c r="D38" s="37" t="s">
        <v>0</v>
      </c>
      <c r="E38" s="37" t="s">
        <v>27</v>
      </c>
      <c r="F38" s="37" t="s">
        <v>24</v>
      </c>
      <c r="G38" s="37" t="s">
        <v>45</v>
      </c>
      <c r="H38" s="37">
        <v>186</v>
      </c>
      <c r="I38" s="38">
        <f>14*186</f>
        <v>2604</v>
      </c>
      <c r="J38" s="96">
        <f>B38-I38-I39</f>
        <v>10</v>
      </c>
      <c r="K38" s="58"/>
    </row>
    <row r="39" spans="1:11" s="9" customFormat="1" ht="92" thickBot="1" x14ac:dyDescent="0.4">
      <c r="A39" s="102"/>
      <c r="B39" s="92"/>
      <c r="C39" s="94"/>
      <c r="D39" s="35" t="s">
        <v>2</v>
      </c>
      <c r="E39" s="35" t="s">
        <v>27</v>
      </c>
      <c r="F39" s="35" t="s">
        <v>97</v>
      </c>
      <c r="G39" s="35" t="s">
        <v>44</v>
      </c>
      <c r="H39" s="35">
        <v>174</v>
      </c>
      <c r="I39" s="36">
        <f>12*174</f>
        <v>2088</v>
      </c>
      <c r="J39" s="91"/>
      <c r="K39" s="59" t="s">
        <v>114</v>
      </c>
    </row>
    <row r="40" spans="1:11" s="9" customFormat="1" ht="56.5" customHeight="1" thickBot="1" x14ac:dyDescent="0.4">
      <c r="A40" s="102"/>
      <c r="B40" s="103">
        <v>2232</v>
      </c>
      <c r="C40" s="94"/>
      <c r="D40" s="39" t="s">
        <v>0</v>
      </c>
      <c r="E40" s="37" t="s">
        <v>27</v>
      </c>
      <c r="F40" s="37" t="s">
        <v>23</v>
      </c>
      <c r="G40" s="37" t="s">
        <v>45</v>
      </c>
      <c r="H40" s="37">
        <v>180</v>
      </c>
      <c r="I40" s="38">
        <f>(180*7)+102</f>
        <v>1362</v>
      </c>
      <c r="J40" s="100">
        <f>B40-I40-I41</f>
        <v>0</v>
      </c>
      <c r="K40" s="70" t="s">
        <v>115</v>
      </c>
    </row>
    <row r="41" spans="1:11" s="9" customFormat="1" ht="15" thickBot="1" x14ac:dyDescent="0.4">
      <c r="A41" s="102"/>
      <c r="B41" s="110"/>
      <c r="C41" s="94"/>
      <c r="D41" s="39" t="s">
        <v>2</v>
      </c>
      <c r="E41" s="37" t="s">
        <v>27</v>
      </c>
      <c r="F41" s="37" t="s">
        <v>23</v>
      </c>
      <c r="G41" s="37" t="s">
        <v>44</v>
      </c>
      <c r="H41" s="37">
        <v>174</v>
      </c>
      <c r="I41" s="38">
        <f>(174*5)</f>
        <v>870</v>
      </c>
      <c r="J41" s="101"/>
      <c r="K41" s="64"/>
    </row>
    <row r="42" spans="1:11" s="9" customFormat="1" x14ac:dyDescent="0.35">
      <c r="A42" s="102"/>
      <c r="B42" s="92">
        <v>2706</v>
      </c>
      <c r="C42" s="94"/>
      <c r="D42" s="37" t="s">
        <v>0</v>
      </c>
      <c r="E42" s="37" t="s">
        <v>27</v>
      </c>
      <c r="F42" s="37" t="s">
        <v>22</v>
      </c>
      <c r="G42" s="37" t="s">
        <v>45</v>
      </c>
      <c r="H42" s="37">
        <v>186</v>
      </c>
      <c r="I42" s="38">
        <f>186*8</f>
        <v>1488</v>
      </c>
      <c r="J42" s="96">
        <f>B42-I42-I43</f>
        <v>0</v>
      </c>
      <c r="K42" s="58"/>
    </row>
    <row r="43" spans="1:11" s="9" customFormat="1" ht="91.5" x14ac:dyDescent="0.35">
      <c r="A43" s="102"/>
      <c r="B43" s="92"/>
      <c r="C43" s="95"/>
      <c r="D43" s="35" t="s">
        <v>2</v>
      </c>
      <c r="E43" s="35" t="s">
        <v>27</v>
      </c>
      <c r="F43" s="35" t="s">
        <v>96</v>
      </c>
      <c r="G43" s="35" t="s">
        <v>44</v>
      </c>
      <c r="H43" s="35">
        <v>174</v>
      </c>
      <c r="I43" s="36">
        <f>7*174</f>
        <v>1218</v>
      </c>
      <c r="J43" s="91"/>
      <c r="K43" s="59" t="s">
        <v>116</v>
      </c>
    </row>
    <row r="44" spans="1:11" s="9" customFormat="1" ht="14.5" customHeight="1" x14ac:dyDescent="0.35">
      <c r="A44" s="114" t="s">
        <v>51</v>
      </c>
      <c r="B44" s="142">
        <v>208</v>
      </c>
      <c r="C44" s="111" t="s">
        <v>73</v>
      </c>
      <c r="D44" s="127" t="s">
        <v>0</v>
      </c>
      <c r="E44" s="29" t="s">
        <v>27</v>
      </c>
      <c r="F44" s="76" t="s">
        <v>25</v>
      </c>
      <c r="G44" s="29" t="s">
        <v>45</v>
      </c>
      <c r="H44" s="29">
        <v>180</v>
      </c>
      <c r="I44" s="40">
        <f>11*1.25</f>
        <v>13.75</v>
      </c>
      <c r="J44" s="149">
        <f>208-I68</f>
        <v>9.8500000000000796</v>
      </c>
      <c r="K44" s="60"/>
    </row>
    <row r="45" spans="1:11" s="9" customFormat="1" x14ac:dyDescent="0.35">
      <c r="A45" s="115"/>
      <c r="B45" s="143"/>
      <c r="C45" s="112"/>
      <c r="D45" s="127"/>
      <c r="E45" s="15" t="s">
        <v>27</v>
      </c>
      <c r="F45" s="15" t="s">
        <v>26</v>
      </c>
      <c r="G45" s="15" t="s">
        <v>45</v>
      </c>
      <c r="H45" s="15">
        <v>180</v>
      </c>
      <c r="I45" s="10">
        <f>10*1.25</f>
        <v>12.5</v>
      </c>
      <c r="J45" s="149"/>
      <c r="K45" s="54"/>
    </row>
    <row r="46" spans="1:11" s="9" customFormat="1" x14ac:dyDescent="0.35">
      <c r="A46" s="115"/>
      <c r="B46" s="143"/>
      <c r="C46" s="112"/>
      <c r="D46" s="127"/>
      <c r="E46" s="15" t="s">
        <v>27</v>
      </c>
      <c r="F46" s="15" t="s">
        <v>38</v>
      </c>
      <c r="G46" s="15" t="s">
        <v>45</v>
      </c>
      <c r="H46" s="15">
        <v>180</v>
      </c>
      <c r="I46" s="10">
        <f>4*1.25</f>
        <v>5</v>
      </c>
      <c r="J46" s="149"/>
      <c r="K46" s="54"/>
    </row>
    <row r="47" spans="1:11" s="9" customFormat="1" x14ac:dyDescent="0.35">
      <c r="A47" s="115"/>
      <c r="B47" s="143"/>
      <c r="C47" s="112"/>
      <c r="D47" s="127"/>
      <c r="E47" s="15" t="s">
        <v>27</v>
      </c>
      <c r="F47" s="15" t="s">
        <v>80</v>
      </c>
      <c r="G47" s="15" t="s">
        <v>45</v>
      </c>
      <c r="H47" s="15">
        <v>180</v>
      </c>
      <c r="I47" s="10">
        <f>14*1.25</f>
        <v>17.5</v>
      </c>
      <c r="J47" s="149"/>
      <c r="K47" s="54"/>
    </row>
    <row r="48" spans="1:11" s="9" customFormat="1" x14ac:dyDescent="0.35">
      <c r="A48" s="115"/>
      <c r="B48" s="143"/>
      <c r="C48" s="112"/>
      <c r="D48" s="127"/>
      <c r="E48" s="15" t="s">
        <v>27</v>
      </c>
      <c r="F48" s="15" t="s">
        <v>28</v>
      </c>
      <c r="G48" s="15" t="s">
        <v>45</v>
      </c>
      <c r="H48" s="15">
        <v>180</v>
      </c>
      <c r="I48" s="26">
        <f>21*1.25</f>
        <v>26.25</v>
      </c>
      <c r="J48" s="149"/>
      <c r="K48" s="54"/>
    </row>
    <row r="49" spans="1:11" s="9" customFormat="1" x14ac:dyDescent="0.35">
      <c r="A49" s="115"/>
      <c r="B49" s="143"/>
      <c r="C49" s="112"/>
      <c r="D49" s="127"/>
      <c r="E49" s="15" t="s">
        <v>27</v>
      </c>
      <c r="F49" s="15" t="s">
        <v>29</v>
      </c>
      <c r="G49" s="15" t="s">
        <v>45</v>
      </c>
      <c r="H49" s="15">
        <v>180</v>
      </c>
      <c r="I49" s="26">
        <f>22*1.25</f>
        <v>27.5</v>
      </c>
      <c r="J49" s="149"/>
      <c r="K49" s="54"/>
    </row>
    <row r="50" spans="1:11" s="9" customFormat="1" x14ac:dyDescent="0.35">
      <c r="A50" s="115"/>
      <c r="B50" s="143"/>
      <c r="C50" s="112"/>
      <c r="D50" s="127"/>
      <c r="E50" s="15" t="s">
        <v>74</v>
      </c>
      <c r="F50" s="15" t="s">
        <v>29</v>
      </c>
      <c r="G50" s="15" t="s">
        <v>45</v>
      </c>
      <c r="H50" s="15">
        <v>180</v>
      </c>
      <c r="I50" s="26">
        <f>3*1.25</f>
        <v>3.75</v>
      </c>
      <c r="J50" s="149"/>
      <c r="K50" s="54"/>
    </row>
    <row r="51" spans="1:11" s="9" customFormat="1" x14ac:dyDescent="0.35">
      <c r="A51" s="115"/>
      <c r="B51" s="143"/>
      <c r="C51" s="112"/>
      <c r="D51" s="127"/>
      <c r="E51" s="15" t="s">
        <v>75</v>
      </c>
      <c r="F51" s="15" t="s">
        <v>29</v>
      </c>
      <c r="G51" s="15" t="s">
        <v>45</v>
      </c>
      <c r="H51" s="15">
        <v>180</v>
      </c>
      <c r="I51" s="10">
        <f>3*1.25</f>
        <v>3.75</v>
      </c>
      <c r="J51" s="149"/>
      <c r="K51" s="54"/>
    </row>
    <row r="52" spans="1:11" s="9" customFormat="1" x14ac:dyDescent="0.35">
      <c r="A52" s="115"/>
      <c r="B52" s="143"/>
      <c r="C52" s="112"/>
      <c r="D52" s="127"/>
      <c r="E52" s="15" t="s">
        <v>27</v>
      </c>
      <c r="F52" s="15" t="s">
        <v>30</v>
      </c>
      <c r="G52" s="15" t="s">
        <v>45</v>
      </c>
      <c r="H52" s="15">
        <v>180</v>
      </c>
      <c r="I52" s="10">
        <f>10*1.25</f>
        <v>12.5</v>
      </c>
      <c r="J52" s="149"/>
      <c r="K52" s="54"/>
    </row>
    <row r="53" spans="1:11" s="9" customFormat="1" x14ac:dyDescent="0.35">
      <c r="A53" s="115"/>
      <c r="B53" s="143"/>
      <c r="C53" s="112"/>
      <c r="D53" s="127"/>
      <c r="E53" s="15" t="s">
        <v>27</v>
      </c>
      <c r="F53" s="75" t="s">
        <v>31</v>
      </c>
      <c r="G53" s="15" t="s">
        <v>45</v>
      </c>
      <c r="H53" s="15">
        <v>180</v>
      </c>
      <c r="I53" s="10">
        <f>4*1.25</f>
        <v>5</v>
      </c>
      <c r="J53" s="149"/>
      <c r="K53" s="54"/>
    </row>
    <row r="54" spans="1:11" s="9" customFormat="1" x14ac:dyDescent="0.35">
      <c r="A54" s="115"/>
      <c r="B54" s="143"/>
      <c r="C54" s="112"/>
      <c r="D54" s="127"/>
      <c r="E54" s="15" t="s">
        <v>27</v>
      </c>
      <c r="F54" s="15" t="s">
        <v>32</v>
      </c>
      <c r="G54" s="15" t="s">
        <v>45</v>
      </c>
      <c r="H54" s="15">
        <v>180</v>
      </c>
      <c r="I54" s="10">
        <f>7*1.25</f>
        <v>8.75</v>
      </c>
      <c r="J54" s="149"/>
      <c r="K54" s="54"/>
    </row>
    <row r="55" spans="1:11" s="9" customFormat="1" x14ac:dyDescent="0.35">
      <c r="A55" s="115"/>
      <c r="B55" s="143"/>
      <c r="C55" s="112"/>
      <c r="D55" s="127"/>
      <c r="E55" s="15" t="s">
        <v>27</v>
      </c>
      <c r="F55" s="75" t="s">
        <v>33</v>
      </c>
      <c r="G55" s="15" t="s">
        <v>45</v>
      </c>
      <c r="H55" s="15">
        <v>180</v>
      </c>
      <c r="I55" s="10">
        <f>4*1.25</f>
        <v>5</v>
      </c>
      <c r="J55" s="149"/>
      <c r="K55" s="54"/>
    </row>
    <row r="56" spans="1:11" s="9" customFormat="1" x14ac:dyDescent="0.35">
      <c r="A56" s="115"/>
      <c r="B56" s="143"/>
      <c r="C56" s="112"/>
      <c r="D56" s="127"/>
      <c r="E56" s="15" t="s">
        <v>27</v>
      </c>
      <c r="F56" s="15" t="s">
        <v>47</v>
      </c>
      <c r="G56" s="15" t="s">
        <v>45</v>
      </c>
      <c r="H56" s="15">
        <v>180</v>
      </c>
      <c r="I56" s="10">
        <f>4*1.25</f>
        <v>5</v>
      </c>
      <c r="J56" s="149"/>
      <c r="K56" s="54"/>
    </row>
    <row r="57" spans="1:11" s="9" customFormat="1" x14ac:dyDescent="0.35">
      <c r="A57" s="115"/>
      <c r="B57" s="143"/>
      <c r="C57" s="112"/>
      <c r="D57" s="127"/>
      <c r="E57" s="15" t="s">
        <v>27</v>
      </c>
      <c r="F57" s="15" t="s">
        <v>65</v>
      </c>
      <c r="G57" s="15" t="s">
        <v>45</v>
      </c>
      <c r="H57" s="15">
        <v>180</v>
      </c>
      <c r="I57" s="10">
        <f>2*1.25</f>
        <v>2.5</v>
      </c>
      <c r="J57" s="149"/>
      <c r="K57" s="54"/>
    </row>
    <row r="58" spans="1:11" s="9" customFormat="1" x14ac:dyDescent="0.35">
      <c r="A58" s="115"/>
      <c r="B58" s="143"/>
      <c r="C58" s="112"/>
      <c r="D58" s="127"/>
      <c r="E58" s="15" t="s">
        <v>27</v>
      </c>
      <c r="F58" s="15" t="s">
        <v>58</v>
      </c>
      <c r="G58" s="15" t="s">
        <v>45</v>
      </c>
      <c r="H58" s="15">
        <v>180</v>
      </c>
      <c r="I58" s="10">
        <f>4*1.25</f>
        <v>5</v>
      </c>
      <c r="J58" s="149"/>
      <c r="K58" s="54"/>
    </row>
    <row r="59" spans="1:11" s="9" customFormat="1" x14ac:dyDescent="0.35">
      <c r="A59" s="115"/>
      <c r="B59" s="143"/>
      <c r="C59" s="112"/>
      <c r="D59" s="127"/>
      <c r="E59" s="15" t="s">
        <v>64</v>
      </c>
      <c r="F59" s="75" t="s">
        <v>63</v>
      </c>
      <c r="G59" s="15" t="s">
        <v>45</v>
      </c>
      <c r="H59" s="15">
        <v>180</v>
      </c>
      <c r="I59" s="10">
        <f>3*1.25</f>
        <v>3.75</v>
      </c>
      <c r="J59" s="149"/>
      <c r="K59" s="54"/>
    </row>
    <row r="60" spans="1:11" s="9" customFormat="1" x14ac:dyDescent="0.35">
      <c r="A60" s="115"/>
      <c r="B60" s="143"/>
      <c r="C60" s="112"/>
      <c r="D60" s="127"/>
      <c r="E60" s="15" t="s">
        <v>27</v>
      </c>
      <c r="F60" s="15" t="s">
        <v>68</v>
      </c>
      <c r="G60" s="15" t="s">
        <v>45</v>
      </c>
      <c r="H60" s="15">
        <v>180</v>
      </c>
      <c r="I60" s="10">
        <f>7*1.25</f>
        <v>8.75</v>
      </c>
      <c r="J60" s="149"/>
      <c r="K60" s="54"/>
    </row>
    <row r="61" spans="1:11" s="9" customFormat="1" ht="39" x14ac:dyDescent="0.35">
      <c r="A61" s="115"/>
      <c r="B61" s="143"/>
      <c r="C61" s="112"/>
      <c r="D61" s="129" t="s">
        <v>2</v>
      </c>
      <c r="E61" s="15" t="s">
        <v>27</v>
      </c>
      <c r="F61" s="15" t="s">
        <v>80</v>
      </c>
      <c r="G61" s="15" t="s">
        <v>44</v>
      </c>
      <c r="H61" s="15">
        <v>160</v>
      </c>
      <c r="I61" s="11">
        <f>2*1.1</f>
        <v>2.2000000000000002</v>
      </c>
      <c r="J61" s="149"/>
      <c r="K61" s="25" t="s">
        <v>82</v>
      </c>
    </row>
    <row r="62" spans="1:11" s="9" customFormat="1" x14ac:dyDescent="0.35">
      <c r="A62" s="115"/>
      <c r="B62" s="143"/>
      <c r="C62" s="112"/>
      <c r="D62" s="127"/>
      <c r="E62" s="15" t="s">
        <v>27</v>
      </c>
      <c r="F62" s="15" t="s">
        <v>29</v>
      </c>
      <c r="G62" s="15" t="s">
        <v>44</v>
      </c>
      <c r="H62" s="15">
        <v>160</v>
      </c>
      <c r="I62" s="11">
        <f>2*1.1</f>
        <v>2.2000000000000002</v>
      </c>
      <c r="J62" s="149"/>
      <c r="K62" s="54"/>
    </row>
    <row r="63" spans="1:11" s="9" customFormat="1" x14ac:dyDescent="0.35">
      <c r="A63" s="115"/>
      <c r="B63" s="143"/>
      <c r="C63" s="112"/>
      <c r="D63" s="127"/>
      <c r="E63" s="15" t="s">
        <v>27</v>
      </c>
      <c r="F63" s="15" t="s">
        <v>47</v>
      </c>
      <c r="G63" s="15" t="s">
        <v>44</v>
      </c>
      <c r="H63" s="15">
        <v>160</v>
      </c>
      <c r="I63" s="11">
        <f>2*1.1</f>
        <v>2.2000000000000002</v>
      </c>
      <c r="J63" s="149"/>
      <c r="K63" s="54"/>
    </row>
    <row r="64" spans="1:11" s="9" customFormat="1" x14ac:dyDescent="0.35">
      <c r="A64" s="115"/>
      <c r="B64" s="143"/>
      <c r="C64" s="112"/>
      <c r="D64" s="128"/>
      <c r="E64" s="15" t="s">
        <v>27</v>
      </c>
      <c r="F64" s="15" t="s">
        <v>65</v>
      </c>
      <c r="G64" s="15" t="s">
        <v>44</v>
      </c>
      <c r="H64" s="15">
        <v>160</v>
      </c>
      <c r="I64" s="11">
        <f>2*1.1</f>
        <v>2.2000000000000002</v>
      </c>
      <c r="J64" s="149"/>
      <c r="K64" s="54"/>
    </row>
    <row r="65" spans="1:11" s="9" customFormat="1" ht="122.5" customHeight="1" x14ac:dyDescent="0.35">
      <c r="A65" s="115"/>
      <c r="B65" s="143"/>
      <c r="C65" s="112"/>
      <c r="D65" s="127" t="s">
        <v>1</v>
      </c>
      <c r="E65" s="15" t="s">
        <v>27</v>
      </c>
      <c r="F65" s="15" t="s">
        <v>68</v>
      </c>
      <c r="G65" s="15" t="s">
        <v>44</v>
      </c>
      <c r="H65" s="15">
        <v>162</v>
      </c>
      <c r="I65" s="10">
        <f>7*1.1</f>
        <v>7.7000000000000011</v>
      </c>
      <c r="J65" s="149"/>
      <c r="K65" s="74" t="s">
        <v>134</v>
      </c>
    </row>
    <row r="66" spans="1:11" s="9" customFormat="1" x14ac:dyDescent="0.35">
      <c r="A66" s="115"/>
      <c r="B66" s="143"/>
      <c r="C66" s="112"/>
      <c r="D66" s="127"/>
      <c r="E66" s="15" t="s">
        <v>27</v>
      </c>
      <c r="F66" s="15" t="s">
        <v>29</v>
      </c>
      <c r="G66" s="15" t="s">
        <v>44</v>
      </c>
      <c r="H66" s="15">
        <v>162</v>
      </c>
      <c r="I66" s="10">
        <f>7*1.1</f>
        <v>7.7000000000000011</v>
      </c>
      <c r="J66" s="149"/>
      <c r="K66" s="74" t="s">
        <v>141</v>
      </c>
    </row>
    <row r="67" spans="1:11" s="9" customFormat="1" ht="44.5" customHeight="1" x14ac:dyDescent="0.35">
      <c r="A67" s="115"/>
      <c r="B67" s="143"/>
      <c r="C67" s="112"/>
      <c r="D67" s="128"/>
      <c r="E67" s="15" t="s">
        <v>27</v>
      </c>
      <c r="F67" s="15" t="s">
        <v>38</v>
      </c>
      <c r="G67" s="15" t="s">
        <v>44</v>
      </c>
      <c r="H67" s="15">
        <v>162</v>
      </c>
      <c r="I67" s="10">
        <f>7*1.1</f>
        <v>7.7000000000000011</v>
      </c>
      <c r="J67" s="149"/>
      <c r="K67" s="69" t="s">
        <v>133</v>
      </c>
    </row>
    <row r="68" spans="1:11" s="9" customFormat="1" x14ac:dyDescent="0.35">
      <c r="A68" s="116"/>
      <c r="B68" s="144"/>
      <c r="C68" s="113"/>
      <c r="D68" s="151" t="s">
        <v>53</v>
      </c>
      <c r="E68" s="152"/>
      <c r="F68" s="152"/>
      <c r="G68" s="152"/>
      <c r="H68" s="153"/>
      <c r="I68" s="12">
        <f>SUM(I44:I67)</f>
        <v>198.14999999999992</v>
      </c>
      <c r="J68" s="150"/>
      <c r="K68" s="54"/>
    </row>
    <row r="69" spans="1:11" s="9" customFormat="1" x14ac:dyDescent="0.35">
      <c r="A69" s="114" t="s">
        <v>62</v>
      </c>
      <c r="B69" s="117" t="s">
        <v>59</v>
      </c>
      <c r="C69" s="111" t="s">
        <v>72</v>
      </c>
      <c r="D69" s="164" t="s">
        <v>1</v>
      </c>
      <c r="E69" s="15" t="s">
        <v>40</v>
      </c>
      <c r="F69" s="15" t="s">
        <v>19</v>
      </c>
      <c r="G69" s="15" t="s">
        <v>44</v>
      </c>
      <c r="H69" s="15">
        <v>162</v>
      </c>
      <c r="I69" s="21">
        <v>7</v>
      </c>
      <c r="J69" s="24" t="s">
        <v>55</v>
      </c>
      <c r="K69" s="54"/>
    </row>
    <row r="70" spans="1:11" s="9" customFormat="1" ht="39.5" x14ac:dyDescent="0.35">
      <c r="A70" s="115"/>
      <c r="B70" s="118"/>
      <c r="C70" s="112"/>
      <c r="D70" s="165"/>
      <c r="E70" s="15" t="s">
        <v>40</v>
      </c>
      <c r="F70" s="19" t="s">
        <v>83</v>
      </c>
      <c r="G70" s="15" t="s">
        <v>108</v>
      </c>
      <c r="H70" s="20">
        <v>180</v>
      </c>
      <c r="I70" s="21">
        <v>7</v>
      </c>
      <c r="J70" s="34" t="s">
        <v>55</v>
      </c>
      <c r="K70" s="56" t="s">
        <v>85</v>
      </c>
    </row>
    <row r="71" spans="1:11" s="9" customFormat="1" x14ac:dyDescent="0.35">
      <c r="A71" s="115"/>
      <c r="B71" s="118"/>
      <c r="C71" s="112"/>
      <c r="D71" s="165"/>
      <c r="E71" s="15" t="s">
        <v>40</v>
      </c>
      <c r="F71" s="19" t="s">
        <v>20</v>
      </c>
      <c r="G71" s="15" t="s">
        <v>108</v>
      </c>
      <c r="H71" s="20">
        <v>180</v>
      </c>
      <c r="I71" s="21">
        <v>7</v>
      </c>
      <c r="J71" s="34" t="s">
        <v>55</v>
      </c>
      <c r="K71" s="54"/>
    </row>
    <row r="72" spans="1:11" s="9" customFormat="1" ht="39.5" x14ac:dyDescent="0.35">
      <c r="A72" s="115"/>
      <c r="B72" s="118"/>
      <c r="C72" s="112"/>
      <c r="D72" s="165"/>
      <c r="E72" s="15" t="s">
        <v>40</v>
      </c>
      <c r="F72" s="19" t="s">
        <v>35</v>
      </c>
      <c r="G72" s="15" t="s">
        <v>108</v>
      </c>
      <c r="H72" s="20">
        <v>180</v>
      </c>
      <c r="I72" s="21">
        <v>7</v>
      </c>
      <c r="J72" s="34" t="s">
        <v>55</v>
      </c>
      <c r="K72" s="55" t="s">
        <v>84</v>
      </c>
    </row>
    <row r="73" spans="1:11" s="9" customFormat="1" x14ac:dyDescent="0.35">
      <c r="A73" s="115"/>
      <c r="B73" s="118"/>
      <c r="C73" s="112"/>
      <c r="D73" s="120" t="s">
        <v>55</v>
      </c>
      <c r="E73" s="159" t="s">
        <v>60</v>
      </c>
      <c r="F73" s="123" t="s">
        <v>66</v>
      </c>
      <c r="G73" s="126" t="s">
        <v>55</v>
      </c>
      <c r="H73" s="154" t="s">
        <v>55</v>
      </c>
      <c r="I73" s="106" t="s">
        <v>55</v>
      </c>
      <c r="J73" s="30">
        <v>7</v>
      </c>
      <c r="K73" s="54"/>
    </row>
    <row r="74" spans="1:11" s="9" customFormat="1" x14ac:dyDescent="0.35">
      <c r="A74" s="115"/>
      <c r="B74" s="118"/>
      <c r="C74" s="112"/>
      <c r="D74" s="162"/>
      <c r="E74" s="160"/>
      <c r="F74" s="124"/>
      <c r="G74" s="127"/>
      <c r="H74" s="155"/>
      <c r="I74" s="157"/>
      <c r="J74" s="30">
        <v>7</v>
      </c>
      <c r="K74" s="54"/>
    </row>
    <row r="75" spans="1:11" s="9" customFormat="1" x14ac:dyDescent="0.35">
      <c r="A75" s="115"/>
      <c r="B75" s="118"/>
      <c r="C75" s="112"/>
      <c r="D75" s="162"/>
      <c r="E75" s="160"/>
      <c r="F75" s="124"/>
      <c r="G75" s="127"/>
      <c r="H75" s="155"/>
      <c r="I75" s="157"/>
      <c r="J75" s="30">
        <v>7</v>
      </c>
      <c r="K75" s="54"/>
    </row>
    <row r="76" spans="1:11" s="9" customFormat="1" x14ac:dyDescent="0.35">
      <c r="A76" s="115"/>
      <c r="B76" s="118"/>
      <c r="C76" s="112"/>
      <c r="D76" s="163"/>
      <c r="E76" s="161"/>
      <c r="F76" s="125"/>
      <c r="G76" s="128"/>
      <c r="H76" s="156"/>
      <c r="I76" s="158"/>
      <c r="J76" s="30">
        <v>7</v>
      </c>
      <c r="K76" s="54"/>
    </row>
    <row r="77" spans="1:11" s="9" customFormat="1" x14ac:dyDescent="0.35">
      <c r="A77" s="115"/>
      <c r="B77" s="118"/>
      <c r="C77" s="112"/>
      <c r="D77" s="120" t="s">
        <v>55</v>
      </c>
      <c r="E77" s="129" t="s">
        <v>61</v>
      </c>
      <c r="F77" s="123" t="s">
        <v>66</v>
      </c>
      <c r="G77" s="126" t="s">
        <v>55</v>
      </c>
      <c r="H77" s="154" t="s">
        <v>55</v>
      </c>
      <c r="I77" s="106" t="s">
        <v>55</v>
      </c>
      <c r="J77" s="30">
        <v>7</v>
      </c>
      <c r="K77" s="54"/>
    </row>
    <row r="78" spans="1:11" s="9" customFormat="1" x14ac:dyDescent="0.35">
      <c r="A78" s="115"/>
      <c r="B78" s="118"/>
      <c r="C78" s="112"/>
      <c r="D78" s="121"/>
      <c r="E78" s="127"/>
      <c r="F78" s="124"/>
      <c r="G78" s="127"/>
      <c r="H78" s="155"/>
      <c r="I78" s="107"/>
      <c r="J78" s="30">
        <v>7</v>
      </c>
      <c r="K78" s="54"/>
    </row>
    <row r="79" spans="1:11" s="9" customFormat="1" x14ac:dyDescent="0.35">
      <c r="A79" s="115"/>
      <c r="B79" s="118"/>
      <c r="C79" s="112"/>
      <c r="D79" s="121"/>
      <c r="E79" s="127"/>
      <c r="F79" s="124"/>
      <c r="G79" s="127"/>
      <c r="H79" s="155"/>
      <c r="I79" s="107"/>
      <c r="J79" s="30">
        <v>7</v>
      </c>
      <c r="K79" s="54"/>
    </row>
    <row r="80" spans="1:11" s="9" customFormat="1" x14ac:dyDescent="0.35">
      <c r="A80" s="116"/>
      <c r="B80" s="119"/>
      <c r="C80" s="113"/>
      <c r="D80" s="122"/>
      <c r="E80" s="128"/>
      <c r="F80" s="125"/>
      <c r="G80" s="128"/>
      <c r="H80" s="156"/>
      <c r="I80" s="108"/>
      <c r="J80" s="30">
        <v>7</v>
      </c>
      <c r="K80" s="54"/>
    </row>
    <row r="81" spans="1:13" s="9" customFormat="1" ht="29" x14ac:dyDescent="0.35">
      <c r="A81" s="47" t="s">
        <v>104</v>
      </c>
      <c r="B81" s="33">
        <v>7</v>
      </c>
      <c r="C81" s="48" t="s">
        <v>72</v>
      </c>
      <c r="D81" s="51" t="s">
        <v>11</v>
      </c>
      <c r="E81" s="29" t="s">
        <v>27</v>
      </c>
      <c r="F81" s="49" t="s">
        <v>105</v>
      </c>
      <c r="G81" s="29" t="s">
        <v>43</v>
      </c>
      <c r="H81" s="46">
        <v>377</v>
      </c>
      <c r="I81" s="45">
        <v>4</v>
      </c>
      <c r="J81" s="30">
        <f>B81-I81</f>
        <v>3</v>
      </c>
      <c r="K81" s="54" t="s">
        <v>132</v>
      </c>
    </row>
    <row r="82" spans="1:13" s="9" customFormat="1" x14ac:dyDescent="0.35">
      <c r="A82" s="85" t="s">
        <v>12</v>
      </c>
      <c r="B82" s="92">
        <v>28</v>
      </c>
      <c r="C82" s="93" t="s">
        <v>72</v>
      </c>
      <c r="D82" s="22" t="s">
        <v>2</v>
      </c>
      <c r="E82" s="15" t="s">
        <v>27</v>
      </c>
      <c r="F82" s="20" t="s">
        <v>13</v>
      </c>
      <c r="G82" s="15" t="s">
        <v>44</v>
      </c>
      <c r="H82" s="15">
        <v>160</v>
      </c>
      <c r="I82" s="8">
        <v>10</v>
      </c>
      <c r="J82" s="89">
        <f>B82-I82-I83</f>
        <v>0</v>
      </c>
      <c r="K82" s="54"/>
      <c r="L82" s="9" t="s">
        <v>54</v>
      </c>
    </row>
    <row r="83" spans="1:13" s="9" customFormat="1" x14ac:dyDescent="0.35">
      <c r="A83" s="105"/>
      <c r="B83" s="92"/>
      <c r="C83" s="95"/>
      <c r="D83" s="22" t="s">
        <v>1</v>
      </c>
      <c r="E83" s="15" t="s">
        <v>27</v>
      </c>
      <c r="F83" s="20" t="s">
        <v>13</v>
      </c>
      <c r="G83" s="15" t="s">
        <v>44</v>
      </c>
      <c r="H83" s="15">
        <v>160</v>
      </c>
      <c r="I83" s="8">
        <v>18</v>
      </c>
      <c r="J83" s="90"/>
      <c r="K83" s="54"/>
      <c r="M83" s="9" t="s">
        <v>54</v>
      </c>
    </row>
    <row r="84" spans="1:13" s="9" customFormat="1" ht="14.5" customHeight="1" x14ac:dyDescent="0.35">
      <c r="A84" s="85" t="s">
        <v>36</v>
      </c>
      <c r="B84" s="33">
        <v>7</v>
      </c>
      <c r="C84" s="93" t="s">
        <v>72</v>
      </c>
      <c r="D84" s="15" t="s">
        <v>1</v>
      </c>
      <c r="E84" s="15" t="s">
        <v>27</v>
      </c>
      <c r="F84" s="15" t="s">
        <v>37</v>
      </c>
      <c r="G84" s="15" t="s">
        <v>108</v>
      </c>
      <c r="H84" s="15">
        <v>180</v>
      </c>
      <c r="I84" s="8">
        <v>7</v>
      </c>
      <c r="J84" s="17">
        <f>B84-I84</f>
        <v>0</v>
      </c>
      <c r="K84" s="54"/>
    </row>
    <row r="85" spans="1:13" s="9" customFormat="1" x14ac:dyDescent="0.35">
      <c r="A85" s="105"/>
      <c r="B85" s="103">
        <v>7</v>
      </c>
      <c r="C85" s="94"/>
      <c r="D85" s="18" t="s">
        <v>1</v>
      </c>
      <c r="E85" s="15" t="s">
        <v>27</v>
      </c>
      <c r="F85" s="15" t="s">
        <v>46</v>
      </c>
      <c r="G85" s="15" t="s">
        <v>108</v>
      </c>
      <c r="H85" s="18">
        <v>180</v>
      </c>
      <c r="I85" s="8">
        <v>3</v>
      </c>
      <c r="J85" s="83">
        <f>B85-I85-I86</f>
        <v>0</v>
      </c>
      <c r="K85" s="55" t="s">
        <v>100</v>
      </c>
    </row>
    <row r="86" spans="1:13" s="9" customFormat="1" x14ac:dyDescent="0.35">
      <c r="A86" s="86"/>
      <c r="B86" s="110"/>
      <c r="C86" s="95"/>
      <c r="D86" s="18" t="s">
        <v>11</v>
      </c>
      <c r="E86" s="15" t="s">
        <v>27</v>
      </c>
      <c r="F86" s="15" t="s">
        <v>46</v>
      </c>
      <c r="G86" s="18" t="s">
        <v>43</v>
      </c>
      <c r="H86" s="18">
        <v>377</v>
      </c>
      <c r="I86" s="8">
        <v>4</v>
      </c>
      <c r="J86" s="109"/>
      <c r="K86" s="55"/>
    </row>
    <row r="87" spans="1:13" s="9" customFormat="1" ht="14.5" customHeight="1" x14ac:dyDescent="0.35">
      <c r="A87" s="85" t="s">
        <v>14</v>
      </c>
      <c r="B87" s="103">
        <v>75</v>
      </c>
      <c r="C87" s="93" t="s">
        <v>72</v>
      </c>
      <c r="D87" s="15" t="s">
        <v>11</v>
      </c>
      <c r="E87" s="15" t="s">
        <v>27</v>
      </c>
      <c r="F87" s="15" t="s">
        <v>15</v>
      </c>
      <c r="G87" s="15" t="s">
        <v>43</v>
      </c>
      <c r="H87" s="15">
        <v>377</v>
      </c>
      <c r="I87" s="8">
        <v>6</v>
      </c>
      <c r="J87" s="83">
        <f>B87-SUM(I87:I93)</f>
        <v>30</v>
      </c>
      <c r="K87" s="54" t="s">
        <v>138</v>
      </c>
    </row>
    <row r="88" spans="1:13" s="9" customFormat="1" ht="14.5" customHeight="1" x14ac:dyDescent="0.35">
      <c r="A88" s="105"/>
      <c r="B88" s="104"/>
      <c r="C88" s="94"/>
      <c r="D88" s="15" t="s">
        <v>11</v>
      </c>
      <c r="E88" s="15" t="s">
        <v>27</v>
      </c>
      <c r="F88" s="15" t="s">
        <v>16</v>
      </c>
      <c r="G88" s="15" t="s">
        <v>43</v>
      </c>
      <c r="H88" s="15">
        <v>377</v>
      </c>
      <c r="I88" s="42">
        <v>2</v>
      </c>
      <c r="J88" s="84"/>
      <c r="K88" s="54" t="s">
        <v>131</v>
      </c>
    </row>
    <row r="89" spans="1:13" s="9" customFormat="1" x14ac:dyDescent="0.35">
      <c r="A89" s="105"/>
      <c r="B89" s="104"/>
      <c r="C89" s="94"/>
      <c r="D89" s="15" t="s">
        <v>2</v>
      </c>
      <c r="E89" s="15" t="s">
        <v>27</v>
      </c>
      <c r="F89" s="15" t="s">
        <v>15</v>
      </c>
      <c r="G89" s="15" t="s">
        <v>56</v>
      </c>
      <c r="H89" s="15" t="s">
        <v>57</v>
      </c>
      <c r="I89" s="8">
        <v>11</v>
      </c>
      <c r="J89" s="84"/>
      <c r="K89" s="54" t="s">
        <v>128</v>
      </c>
    </row>
    <row r="90" spans="1:13" s="9" customFormat="1" x14ac:dyDescent="0.35">
      <c r="A90" s="105"/>
      <c r="B90" s="104"/>
      <c r="C90" s="94"/>
      <c r="D90" s="15" t="s">
        <v>2</v>
      </c>
      <c r="E90" s="15" t="s">
        <v>27</v>
      </c>
      <c r="F90" s="15" t="s">
        <v>110</v>
      </c>
      <c r="G90" s="15" t="s">
        <v>43</v>
      </c>
      <c r="H90" s="15">
        <v>290</v>
      </c>
      <c r="I90" s="8">
        <v>1</v>
      </c>
      <c r="J90" s="84"/>
      <c r="K90" s="54"/>
    </row>
    <row r="91" spans="1:13" s="9" customFormat="1" x14ac:dyDescent="0.35">
      <c r="A91" s="105"/>
      <c r="B91" s="104"/>
      <c r="C91" s="94"/>
      <c r="D91" s="15" t="s">
        <v>2</v>
      </c>
      <c r="E91" s="15" t="s">
        <v>27</v>
      </c>
      <c r="F91" s="15" t="s">
        <v>16</v>
      </c>
      <c r="G91" s="15" t="s">
        <v>56</v>
      </c>
      <c r="H91" s="15" t="s">
        <v>57</v>
      </c>
      <c r="I91" s="8">
        <v>10</v>
      </c>
      <c r="J91" s="84"/>
      <c r="K91" s="54" t="s">
        <v>129</v>
      </c>
    </row>
    <row r="92" spans="1:13" s="9" customFormat="1" x14ac:dyDescent="0.35">
      <c r="A92" s="105"/>
      <c r="B92" s="104"/>
      <c r="C92" s="94"/>
      <c r="D92" s="15" t="s">
        <v>2</v>
      </c>
      <c r="E92" s="15" t="s">
        <v>74</v>
      </c>
      <c r="F92" s="15" t="s">
        <v>111</v>
      </c>
      <c r="G92" s="15" t="s">
        <v>43</v>
      </c>
      <c r="H92" s="15">
        <v>290</v>
      </c>
      <c r="I92" s="8">
        <v>1</v>
      </c>
      <c r="J92" s="84"/>
      <c r="K92" s="54"/>
    </row>
    <row r="93" spans="1:13" x14ac:dyDescent="0.35">
      <c r="A93" s="105"/>
      <c r="B93" s="104"/>
      <c r="C93" s="94"/>
      <c r="D93" s="27" t="s">
        <v>1</v>
      </c>
      <c r="E93" s="27" t="s">
        <v>27</v>
      </c>
      <c r="F93" s="27" t="s">
        <v>15</v>
      </c>
      <c r="G93" s="27" t="s">
        <v>43</v>
      </c>
      <c r="H93" s="27">
        <v>377</v>
      </c>
      <c r="I93" s="28">
        <v>14</v>
      </c>
      <c r="J93" s="84"/>
      <c r="K93" s="61"/>
    </row>
    <row r="94" spans="1:13" x14ac:dyDescent="0.35">
      <c r="A94" s="77" t="s">
        <v>87</v>
      </c>
      <c r="B94" s="80">
        <v>7</v>
      </c>
      <c r="C94" s="145" t="s">
        <v>72</v>
      </c>
      <c r="D94" s="148" t="s">
        <v>1</v>
      </c>
      <c r="E94" s="27" t="s">
        <v>27</v>
      </c>
      <c r="F94" s="27" t="s">
        <v>88</v>
      </c>
      <c r="G94" s="27" t="s">
        <v>43</v>
      </c>
      <c r="H94" s="27">
        <v>377</v>
      </c>
      <c r="I94" s="28">
        <v>1</v>
      </c>
      <c r="J94" s="83">
        <f>B94-I94-I95-I96</f>
        <v>0</v>
      </c>
      <c r="K94" s="62" t="s">
        <v>99</v>
      </c>
    </row>
    <row r="95" spans="1:13" x14ac:dyDescent="0.35">
      <c r="A95" s="78"/>
      <c r="B95" s="81"/>
      <c r="C95" s="146"/>
      <c r="D95" s="79"/>
      <c r="E95" s="27" t="s">
        <v>27</v>
      </c>
      <c r="F95" s="27" t="s">
        <v>140</v>
      </c>
      <c r="G95" s="27" t="s">
        <v>43</v>
      </c>
      <c r="H95" s="27">
        <v>377</v>
      </c>
      <c r="I95" s="28">
        <v>1</v>
      </c>
      <c r="J95" s="84"/>
      <c r="K95" s="62"/>
    </row>
    <row r="96" spans="1:13" x14ac:dyDescent="0.35">
      <c r="A96" s="79"/>
      <c r="B96" s="82"/>
      <c r="C96" s="147"/>
      <c r="D96" s="27" t="s">
        <v>11</v>
      </c>
      <c r="E96" s="27" t="s">
        <v>27</v>
      </c>
      <c r="F96" s="27" t="s">
        <v>88</v>
      </c>
      <c r="G96" s="27" t="s">
        <v>43</v>
      </c>
      <c r="H96" s="27">
        <v>377</v>
      </c>
      <c r="I96" s="28">
        <v>5</v>
      </c>
      <c r="J96" s="79"/>
      <c r="K96" s="62"/>
    </row>
    <row r="97" spans="1:1" x14ac:dyDescent="0.35">
      <c r="A97" s="43" t="s">
        <v>98</v>
      </c>
    </row>
    <row r="98" spans="1:1" x14ac:dyDescent="0.35">
      <c r="A98" s="73" t="s">
        <v>130</v>
      </c>
    </row>
  </sheetData>
  <mergeCells count="68">
    <mergeCell ref="C94:C96"/>
    <mergeCell ref="D94:D95"/>
    <mergeCell ref="J44:J68"/>
    <mergeCell ref="D68:H68"/>
    <mergeCell ref="H73:H76"/>
    <mergeCell ref="I73:I76"/>
    <mergeCell ref="C44:C68"/>
    <mergeCell ref="D65:D67"/>
    <mergeCell ref="F73:F76"/>
    <mergeCell ref="G73:G76"/>
    <mergeCell ref="D44:D60"/>
    <mergeCell ref="E73:E76"/>
    <mergeCell ref="D73:D76"/>
    <mergeCell ref="D69:D72"/>
    <mergeCell ref="D61:D64"/>
    <mergeCell ref="H77:H80"/>
    <mergeCell ref="A5:A20"/>
    <mergeCell ref="B5:B20"/>
    <mergeCell ref="C5:C20"/>
    <mergeCell ref="A44:A68"/>
    <mergeCell ref="B44:B68"/>
    <mergeCell ref="A21:A23"/>
    <mergeCell ref="B21:B23"/>
    <mergeCell ref="C21:C23"/>
    <mergeCell ref="B40:B41"/>
    <mergeCell ref="J21:J23"/>
    <mergeCell ref="D14:D20"/>
    <mergeCell ref="J5:J20"/>
    <mergeCell ref="D6:D8"/>
    <mergeCell ref="D9:D12"/>
    <mergeCell ref="A69:A80"/>
    <mergeCell ref="B69:B80"/>
    <mergeCell ref="D77:D80"/>
    <mergeCell ref="F77:F80"/>
    <mergeCell ref="G77:G80"/>
    <mergeCell ref="E77:E80"/>
    <mergeCell ref="J40:J41"/>
    <mergeCell ref="A27:A43"/>
    <mergeCell ref="J87:J93"/>
    <mergeCell ref="B87:B93"/>
    <mergeCell ref="C87:C93"/>
    <mergeCell ref="A87:A93"/>
    <mergeCell ref="I77:I80"/>
    <mergeCell ref="J85:J86"/>
    <mergeCell ref="A84:A86"/>
    <mergeCell ref="B85:B86"/>
    <mergeCell ref="C84:C86"/>
    <mergeCell ref="A82:A83"/>
    <mergeCell ref="C82:C83"/>
    <mergeCell ref="C69:C80"/>
    <mergeCell ref="J82:J83"/>
    <mergeCell ref="B82:B83"/>
    <mergeCell ref="A94:A96"/>
    <mergeCell ref="B94:B96"/>
    <mergeCell ref="J94:J96"/>
    <mergeCell ref="A25:A26"/>
    <mergeCell ref="K35:K36"/>
    <mergeCell ref="J27:J30"/>
    <mergeCell ref="B35:B37"/>
    <mergeCell ref="C27:C43"/>
    <mergeCell ref="J35:J37"/>
    <mergeCell ref="B31:B34"/>
    <mergeCell ref="J31:J34"/>
    <mergeCell ref="B42:B43"/>
    <mergeCell ref="B27:B30"/>
    <mergeCell ref="B38:B39"/>
    <mergeCell ref="J42:J43"/>
    <mergeCell ref="J38:J39"/>
  </mergeCells>
  <phoneticPr fontId="6" type="noConversion"/>
  <printOptions gridLines="1"/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2" manualBreakCount="2">
    <brk id="20" max="10" man="1"/>
    <brk id="43" max="10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3C6A601794A84A9FAD2D1936320476" ma:contentTypeVersion="18" ma:contentTypeDescription="Create a new document." ma:contentTypeScope="" ma:versionID="7cf0e73e7ce1044983e32ab12a33d39f">
  <xsd:schema xmlns:xsd="http://www.w3.org/2001/XMLSchema" xmlns:xs="http://www.w3.org/2001/XMLSchema" xmlns:p="http://schemas.microsoft.com/office/2006/metadata/properties" xmlns:ns2="a5a4a651-dd12-41d7-8e83-0aeab59f097d" xmlns:ns3="884ffe63-4c8f-4d76-8120-f6828b58340b" targetNamespace="http://schemas.microsoft.com/office/2006/metadata/properties" ma:root="true" ma:fieldsID="1b6feec290225ff251bb42167597c425" ns2:_="" ns3:_="">
    <xsd:import namespace="a5a4a651-dd12-41d7-8e83-0aeab59f097d"/>
    <xsd:import namespace="884ffe63-4c8f-4d76-8120-f6828b5834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a4a651-dd12-41d7-8e83-0aeab59f09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26265eb-025f-444d-99d3-dcb2eca78bf3}" ma:internalName="TaxCatchAll" ma:showField="CatchAllData" ma:web="a5a4a651-dd12-41d7-8e83-0aeab59f09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4ffe63-4c8f-4d76-8120-f6828b5834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0f13d49-502a-4b64-89ef-cb3d0ccd0a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a4a651-dd12-41d7-8e83-0aeab59f097d" xsi:nil="true"/>
    <lcf76f155ced4ddcb4097134ff3c332f xmlns="884ffe63-4c8f-4d76-8120-f6828b5834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88A570-C92C-4D8C-B92C-C06D5BAAD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a4a651-dd12-41d7-8e83-0aeab59f097d"/>
    <ds:schemaRef ds:uri="884ffe63-4c8f-4d76-8120-f6828b5834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7E7819-17DC-41B8-9493-C8AB7182C0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3A215E-7DCA-4370-A2C3-60AF3AC78FB1}">
  <ds:schemaRefs>
    <ds:schemaRef ds:uri="262f5d98-a85e-43dc-96b6-f8e06c2ab8dd"/>
    <ds:schemaRef ds:uri="6ba67c15-594d-4742-a9a9-73a104ab0d67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a5a4a651-dd12-41d7-8e83-0aeab59f097d"/>
    <ds:schemaRef ds:uri="884ffe63-4c8f-4d76-8120-f6828b5834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Msia Limited International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Leong Chuo Sheng</dc:creator>
  <cp:lastModifiedBy>Nafisah Abdul Nasir</cp:lastModifiedBy>
  <cp:lastPrinted>2024-02-07T06:33:01Z</cp:lastPrinted>
  <dcterms:created xsi:type="dcterms:W3CDTF">2016-11-24T06:04:54Z</dcterms:created>
  <dcterms:modified xsi:type="dcterms:W3CDTF">2025-05-10T16:10:52Z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0x010100B33C6A601794A84A9FAD2D1936320476</vt:lpwstr>
  </property>
  <property fmtid="{D5CDD505-2E9C-101B-9397-08002B2CF9AE}" pid="3" name="MediaServiceImageTags">
    <vt:lpwstr/>
  </property>
</Properties>
</file>